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400" windowHeight="5685" activeTab="2"/>
  </bookViews>
  <sheets>
    <sheet name="Biểu 01" sheetId="1" r:id="rId1"/>
    <sheet name="Bieu 02" sheetId="2" r:id="rId2"/>
    <sheet name="Biểu 03" sheetId="3" r:id="rId3"/>
  </sheets>
  <externalReferences>
    <externalReference r:id="rId6"/>
    <externalReference r:id="rId7"/>
  </externalReferences>
  <definedNames>
    <definedName name="_xlnm.Print_Titles" localSheetId="1">'Bieu 02'!$7:$7</definedName>
    <definedName name="_xlnm.Print_Titles" localSheetId="2">'Biểu 03'!$7:$7</definedName>
  </definedNames>
  <calcPr fullCalcOnLoad="1"/>
</workbook>
</file>

<file path=xl/sharedStrings.xml><?xml version="1.0" encoding="utf-8"?>
<sst xmlns="http://schemas.openxmlformats.org/spreadsheetml/2006/main" count="493" uniqueCount="200">
  <si>
    <t>THÔNG BÁO</t>
  </si>
  <si>
    <t>Biểu số 2</t>
  </si>
  <si>
    <t>STT</t>
  </si>
  <si>
    <t>Chỉ tiêu</t>
  </si>
  <si>
    <t>I</t>
  </si>
  <si>
    <t>Thu phí, lệ phí</t>
  </si>
  <si>
    <t>(Chi tiết theo từng loại phí, lệ phí)</t>
  </si>
  <si>
    <t>Thu hoạt động SX, cung ứng dịch vụ</t>
  </si>
  <si>
    <t>Thu viện trợ</t>
  </si>
  <si>
    <t>Thu sự nghiệp khác</t>
  </si>
  <si>
    <t>II</t>
  </si>
  <si>
    <t>Số thu nộp NSNN</t>
  </si>
  <si>
    <t>Phí, lệ phí</t>
  </si>
  <si>
    <t>Hoạt động sự nghiệp khác</t>
  </si>
  <si>
    <t>Số được để lại chi theo chế độ</t>
  </si>
  <si>
    <t>Hoạt động SX, cung ứng dịch vụ</t>
  </si>
  <si>
    <t>C</t>
  </si>
  <si>
    <t>(Chi tiết theo từng loại hình SX, DV)</t>
  </si>
  <si>
    <t>Thu viện trợ (chi tiết theo từng dự án)</t>
  </si>
  <si>
    <t>(Chi tiết theo từng loại thu)</t>
  </si>
  <si>
    <t>ĐVT: đồng</t>
  </si>
  <si>
    <t>Biểu số 3</t>
  </si>
  <si>
    <t>Quyết toán thu</t>
  </si>
  <si>
    <t>Quyết toán chi ngân sách nhà nước</t>
  </si>
  <si>
    <t>Thủ trưởng đơn vị</t>
  </si>
  <si>
    <t>Đơn vị: Trường THCS Mỹ Phước</t>
  </si>
  <si>
    <t>Chương: 622</t>
  </si>
  <si>
    <t>Loại: 490, khoản: 493(KP tự chủ)</t>
  </si>
  <si>
    <t>- Mục: 6000</t>
  </si>
  <si>
    <t>- Mục: 6100</t>
  </si>
  <si>
    <t>Mục: 6300</t>
  </si>
  <si>
    <t>TM: 6301(BHXH)</t>
  </si>
  <si>
    <t>TM: 6302(BHYT)</t>
  </si>
  <si>
    <t>TM: 6303(KPCĐ)</t>
  </si>
  <si>
    <t>TM: 6304(BHTN)</t>
  </si>
  <si>
    <t>Tiểu mục: 6001(lương BC)</t>
  </si>
  <si>
    <t>Tiểu mục: 6003 (lương hợp đồng)</t>
  </si>
  <si>
    <t>Tiểu mục: 6101( PCCV)</t>
  </si>
  <si>
    <t>TM: 6107 (PC độc hại)</t>
  </si>
  <si>
    <t>TM: 6112(PCƯĐ)</t>
  </si>
  <si>
    <t>TM: 6113(PCTN)</t>
  </si>
  <si>
    <t>TM: 6115(PC thâm niên)</t>
  </si>
  <si>
    <t>TM: 6149(PC khác)</t>
  </si>
  <si>
    <t>Mục: 6400</t>
  </si>
  <si>
    <t>TM:6404(Tăng thu nhập)</t>
  </si>
  <si>
    <t>Nghiệp vụ chuyên môn</t>
  </si>
  <si>
    <t>Mục: 6500</t>
  </si>
  <si>
    <t>TM: 6501(tiền điện)</t>
  </si>
  <si>
    <t>Mục: 6550</t>
  </si>
  <si>
    <t>TM: 6551(Văn phòng phẩm)</t>
  </si>
  <si>
    <t>Mục: 6600</t>
  </si>
  <si>
    <t>TM: 6601(tiền điện thoại)</t>
  </si>
  <si>
    <t>TM: 6617(tiền internet)</t>
  </si>
  <si>
    <t>TM: 6618(khoán điện thoại)</t>
  </si>
  <si>
    <t>Mục: 6700</t>
  </si>
  <si>
    <t>TM: 6701(tiền tàu xe)</t>
  </si>
  <si>
    <t>TM: 6704(khoán công tác phí)</t>
  </si>
  <si>
    <t>Mục: 6750</t>
  </si>
  <si>
    <t>Mục: 6900</t>
  </si>
  <si>
    <t>Mục: 7000</t>
  </si>
  <si>
    <t>TM: 7003(in ấn, photo tài liệu…)</t>
  </si>
  <si>
    <t>TM: 7004(Đồng phục, trang phục)</t>
  </si>
  <si>
    <t>TM: 7049(Chi khác)</t>
  </si>
  <si>
    <t>Mục: 7750</t>
  </si>
  <si>
    <t>Loại: 490, khoản: 493(KP không tự chủ)</t>
  </si>
  <si>
    <t>TM: 6758(Thuê đào tạo lại cán bộ)</t>
  </si>
  <si>
    <t>TM: 6504(VSMT)</t>
  </si>
  <si>
    <t>TM: 6912(Thiết bị tin học)</t>
  </si>
  <si>
    <t>TM: 6913(Máy photocopy)</t>
  </si>
  <si>
    <t>TM: 6949(sửa chữa khác)</t>
  </si>
  <si>
    <t xml:space="preserve"> Mục: 6100</t>
  </si>
  <si>
    <t>TM: 6751(CP thuê PT vận chuyển)</t>
  </si>
  <si>
    <t>TM: 7799(Chi phí quản lý)</t>
  </si>
  <si>
    <t>Chi phí khác</t>
  </si>
  <si>
    <t>Thanh toán cá nhân</t>
  </si>
  <si>
    <t>TM: 6702(PC công tác phí)</t>
  </si>
  <si>
    <t>TM: 6799(Thuê mướn khác)</t>
  </si>
  <si>
    <t>Mục: 9050</t>
  </si>
  <si>
    <t xml:space="preserve">      Lập biểu</t>
  </si>
  <si>
    <t>TM: 6921(Hệ thống điện)</t>
  </si>
  <si>
    <t>TM: 6117(PC thâm niên vượt khung)</t>
  </si>
  <si>
    <t>TM: 7758(Chi hỗ trợ NVYT)</t>
  </si>
  <si>
    <t>Mục: 9003 (Phần mềm TSCĐ)</t>
  </si>
  <si>
    <t>Tiểu mục: 6002(lương TS)</t>
  </si>
  <si>
    <t>TM: 6916(Máy bơm nước)</t>
  </si>
  <si>
    <t>TM: 7006(sách)</t>
  </si>
  <si>
    <t>TM: 6703(PC thuê phòng ngủ)</t>
  </si>
  <si>
    <t>TM: 7001(Thiết bị, đồ dùng dạy học...)</t>
  </si>
  <si>
    <t>TM: 7001(Hóa chất dạy thực hành)</t>
  </si>
  <si>
    <t>TM: 7758(Chi hỗ trợ 02 BV, NVPV, NVYT)</t>
  </si>
  <si>
    <t>Dự toán chi nguồn khác (Học phí HK II
 năm học 2013 - 2014)</t>
  </si>
  <si>
    <t>TM: 7006 (Sách….)</t>
  </si>
  <si>
    <t>TM: 6799(CP thuê xe chở hs đi thi)</t>
  </si>
  <si>
    <t>TM: 6599( Thùng rác)</t>
  </si>
  <si>
    <t>Nguyễn Văn Giàu</t>
  </si>
  <si>
    <t>TM: 7764(Chi lập quỹ khen thưởng)</t>
  </si>
  <si>
    <t>TM: 6649(Tăng thu nhập)</t>
  </si>
  <si>
    <t>TM: 7758(Chi hỗ trợ GV tạo nguồn)</t>
  </si>
  <si>
    <t>TM: 7756( phí, lệ phí đo đạc)</t>
  </si>
  <si>
    <t>TM: 7758(Chi khen thưởng khác)</t>
  </si>
  <si>
    <t>TM: 6552 (Công cụ dụng cụ)</t>
  </si>
  <si>
    <t>Mục: 6650</t>
  </si>
  <si>
    <t>TM: 6657(Thuê mướn khac phục vụ hội nghị)</t>
  </si>
  <si>
    <t>TM: 7758(PC khác)</t>
  </si>
  <si>
    <t>TM: 7758(Hỗ trợ)</t>
  </si>
  <si>
    <t>TM: 9099: Mua hệ thống loa</t>
  </si>
  <si>
    <t>TM: 6599(May màn cửa) THTT, HSTC</t>
  </si>
  <si>
    <t>TM: 6552</t>
  </si>
  <si>
    <t>TM: 6599</t>
  </si>
  <si>
    <t>TM: 6799(CP Chụp hình)</t>
  </si>
  <si>
    <t>TM: 7001 (Phấn màu)</t>
  </si>
  <si>
    <t>TM: 7001(Khung bản đồ)</t>
  </si>
  <si>
    <t>TM: 7799(Mua cây xanh)</t>
  </si>
  <si>
    <t>TM: 7764</t>
  </si>
  <si>
    <t>TM: 7757</t>
  </si>
  <si>
    <t>TM: 6913</t>
  </si>
  <si>
    <t>TM: 7764(khen thưởng GV)</t>
  </si>
  <si>
    <t>TM: 6917</t>
  </si>
  <si>
    <t>TM:7766</t>
  </si>
  <si>
    <t>TM: 7899 (BTCB)</t>
  </si>
  <si>
    <t xml:space="preserve"> Mục: 6101</t>
  </si>
  <si>
    <t xml:space="preserve"> Mục: 6102</t>
  </si>
  <si>
    <t xml:space="preserve"> Mục: 6103</t>
  </si>
  <si>
    <t xml:space="preserve"> Mục: 6104</t>
  </si>
  <si>
    <t xml:space="preserve"> Mục: 6105</t>
  </si>
  <si>
    <t xml:space="preserve"> Mục: 6106</t>
  </si>
  <si>
    <t xml:space="preserve"> Mục: 6107</t>
  </si>
  <si>
    <t xml:space="preserve"> Mục: 6400</t>
  </si>
  <si>
    <t>TM: 6449 (HT NVPV,BV,YT,GV KTTDL)</t>
  </si>
  <si>
    <t>TM: 7799(TiềN Tết)</t>
  </si>
  <si>
    <t>TM: 6908 (PCCC)</t>
  </si>
  <si>
    <t>TM: 6949</t>
  </si>
  <si>
    <t>Phan Thanh Tâm</t>
  </si>
  <si>
    <t>THỰC HIỆN QUÍ 3 (THÁNG 7, 8, 9) /2016</t>
  </si>
  <si>
    <t>TM:6449(TTHC, TDNT)</t>
  </si>
  <si>
    <t>TM: 6503(tiền xăng chạy máy PCCC)</t>
  </si>
  <si>
    <t>TM: 6504(tiền rác)</t>
  </si>
  <si>
    <t>TM: 6758  (Thuê đào tạo)</t>
  </si>
  <si>
    <t>TM: 6912 (Máy vi tính)</t>
  </si>
  <si>
    <t>Loại: 490, khoản: 493(KP . CCTL)</t>
  </si>
  <si>
    <t xml:space="preserve"> Mục: 6000</t>
  </si>
  <si>
    <t>TM: 6049 (HT lương dưới 2.34)</t>
  </si>
  <si>
    <t xml:space="preserve"> Mục: 6106 (Thừa giờ)</t>
  </si>
  <si>
    <t>TM: 6552(Mua máy lạnh)</t>
  </si>
  <si>
    <t>TM: 6949 (Sửa chữa hàng rào, nhà vệ sinh)</t>
  </si>
  <si>
    <t>Ngày  02  tháng   10  năm 2016</t>
  </si>
  <si>
    <t>Số liệu báo cáo 
quyết toán tháng 7,8,9 /2016</t>
  </si>
  <si>
    <t>Số liệu  
quyết toán duyệt PGD tháng 7,8,9 /2016</t>
  </si>
  <si>
    <t xml:space="preserve">TỔNG CỘNG </t>
  </si>
  <si>
    <t xml:space="preserve"> Lập biểu</t>
  </si>
  <si>
    <t>CÔNG KHAI THU - CHI CÁC KHOẢN THU  BÁN TRÚ</t>
  </si>
  <si>
    <t>TỪ THÁNG 9/2016</t>
  </si>
  <si>
    <t>NỘI DUNG</t>
  </si>
  <si>
    <t>SỐ DƯ ĐẦU KỲ</t>
  </si>
  <si>
    <t>THU</t>
  </si>
  <si>
    <t>CHI</t>
  </si>
  <si>
    <t>TỒN</t>
  </si>
  <si>
    <t>GHI CHÚ</t>
  </si>
  <si>
    <t>BÁN TRÚ</t>
  </si>
  <si>
    <t>Học phí học kỳ I năm học 2013-2014</t>
  </si>
  <si>
    <t>Bảo hiểm tai nạn học sinh năm 2014</t>
  </si>
  <si>
    <t>Bảo hiểm y tế học sinh năm 2014</t>
  </si>
  <si>
    <t>Hội PHHS năm học 2013 - 2014</t>
  </si>
  <si>
    <t>Phù hiệu học sinh</t>
  </si>
  <si>
    <t>Học bạ, thẻ hs, túi hồ sơ</t>
  </si>
  <si>
    <t>Tiền cơm tháng 8/2013</t>
  </si>
  <si>
    <t>Tiền vệ sinh tháng 8/2013</t>
  </si>
  <si>
    <t>Tiền nước tháng 8/2013</t>
  </si>
  <si>
    <t>Tiền học phí  buổi chiều T.8/2013</t>
  </si>
  <si>
    <t>Tiền quản sinh T.8/2013</t>
  </si>
  <si>
    <t>Tiền cơm</t>
  </si>
  <si>
    <t>Tiền vệ sinh</t>
  </si>
  <si>
    <t>Tiền nước</t>
  </si>
  <si>
    <t>Tiền quản sinh T8,9</t>
  </si>
  <si>
    <t>Tiền học phí  buổi chiều T8,9</t>
  </si>
  <si>
    <t>HT may màng thay đồ cho HS 4.670.000đ</t>
  </si>
  <si>
    <t>THU HỘ</t>
  </si>
  <si>
    <t>Tiền anh văn BN</t>
  </si>
  <si>
    <t>Bảo hiểm tai nạn 2017</t>
  </si>
  <si>
    <t>Bảo hiểm y tế 2017</t>
  </si>
  <si>
    <t xml:space="preserve">TỔNG TỒN </t>
  </si>
  <si>
    <t xml:space="preserve">Ngày  30  tháng 12 năm  2015 </t>
  </si>
  <si>
    <t>A./CÔNG KHAI QUYẾT TOÁN THU - CHI NGUỒN NSNN, NGUỒN KHÁC</t>
  </si>
  <si>
    <t>a</t>
  </si>
  <si>
    <t>Tổng số thu (Học phí)</t>
  </si>
  <si>
    <t>b</t>
  </si>
  <si>
    <t>c</t>
  </si>
  <si>
    <t>TM: 6949(khác)</t>
  </si>
  <si>
    <t>TM: 6913 (Máy photo)</t>
  </si>
  <si>
    <t>Mục: 7757</t>
  </si>
  <si>
    <t xml:space="preserve">         B./ CÔNG KHAI THU - CHI CÁC KHOẢN THU HỘ, BÁN TRÚ THÁNG 10/2016</t>
  </si>
  <si>
    <t>TỒN T9</t>
  </si>
  <si>
    <t>Học bơi</t>
  </si>
  <si>
    <t>(+Chi HT 1.000.000 giấy vs)</t>
  </si>
  <si>
    <t xml:space="preserve">                                          </t>
  </si>
  <si>
    <t>(+Chi HT 1.360.000 giấy vs)</t>
  </si>
  <si>
    <t xml:space="preserve">              </t>
  </si>
  <si>
    <t xml:space="preserve"> </t>
  </si>
  <si>
    <t>THỰC HIỆN 10 /2016</t>
  </si>
  <si>
    <t>Dư nợ 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</si>
</sst>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8">
    <font>
      <sz val="11"/>
      <name val="Times New Roman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0" xfId="42" applyNumberFormat="1" applyFont="1" applyBorder="1" applyAlignment="1">
      <alignment/>
    </xf>
    <xf numFmtId="165" fontId="2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2" fillId="0" borderId="0" xfId="42" applyNumberFormat="1" applyFont="1" applyAlignment="1">
      <alignment horizontal="center"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5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165" fontId="2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5" fillId="0" borderId="0" xfId="55" applyFont="1">
      <alignment/>
      <protection/>
    </xf>
    <xf numFmtId="165" fontId="5" fillId="0" borderId="0" xfId="42" applyNumberFormat="1" applyFont="1" applyAlignment="1">
      <alignment/>
    </xf>
    <xf numFmtId="0" fontId="0" fillId="0" borderId="0" xfId="55">
      <alignment/>
      <protection/>
    </xf>
    <xf numFmtId="165" fontId="0" fillId="0" borderId="0" xfId="42" applyNumberFormat="1" applyAlignment="1">
      <alignment/>
    </xf>
    <xf numFmtId="0" fontId="2" fillId="0" borderId="10" xfId="55" applyFont="1" applyBorder="1" applyAlignment="1">
      <alignment horizontal="center" vertical="center" wrapText="1"/>
      <protection/>
    </xf>
    <xf numFmtId="165" fontId="2" fillId="0" borderId="10" xfId="42" applyNumberFormat="1" applyFont="1" applyBorder="1" applyAlignment="1">
      <alignment horizontal="center" vertical="center" wrapText="1"/>
    </xf>
    <xf numFmtId="0" fontId="2" fillId="0" borderId="0" xfId="55" applyFont="1" applyAlignment="1">
      <alignment horizontal="center" vertical="center" wrapText="1"/>
      <protection/>
    </xf>
    <xf numFmtId="0" fontId="7" fillId="0" borderId="10" xfId="55" applyFont="1" applyBorder="1" applyAlignment="1">
      <alignment horizontal="center"/>
      <protection/>
    </xf>
    <xf numFmtId="0" fontId="7" fillId="0" borderId="10" xfId="55" applyFont="1" applyBorder="1">
      <alignment/>
      <protection/>
    </xf>
    <xf numFmtId="165" fontId="7" fillId="0" borderId="10" xfId="42" applyNumberFormat="1" applyFont="1" applyBorder="1" applyAlignment="1">
      <alignment/>
    </xf>
    <xf numFmtId="165" fontId="7" fillId="0" borderId="10" xfId="55" applyNumberFormat="1" applyFont="1" applyBorder="1">
      <alignment/>
      <protection/>
    </xf>
    <xf numFmtId="0" fontId="7" fillId="0" borderId="0" xfId="55" applyFont="1">
      <alignment/>
      <protection/>
    </xf>
    <xf numFmtId="0" fontId="0" fillId="0" borderId="10" xfId="55" applyBorder="1" applyAlignment="1">
      <alignment horizontal="center"/>
      <protection/>
    </xf>
    <xf numFmtId="0" fontId="0" fillId="0" borderId="10" xfId="55" applyBorder="1">
      <alignment/>
      <protection/>
    </xf>
    <xf numFmtId="165" fontId="0" fillId="0" borderId="10" xfId="42" applyNumberFormat="1" applyBorder="1" applyAlignment="1">
      <alignment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>
      <alignment/>
      <protection/>
    </xf>
    <xf numFmtId="0" fontId="0" fillId="0" borderId="0" xfId="55" applyFont="1">
      <alignment/>
      <protection/>
    </xf>
    <xf numFmtId="0" fontId="8" fillId="0" borderId="10" xfId="55" applyNumberFormat="1" applyFont="1" applyFill="1" applyBorder="1" applyAlignment="1" applyProtection="1">
      <alignment horizontal="left"/>
      <protection locked="0"/>
    </xf>
    <xf numFmtId="3" fontId="0" fillId="0" borderId="10" xfId="55" applyNumberFormat="1" applyFont="1" applyBorder="1">
      <alignment/>
      <protection/>
    </xf>
    <xf numFmtId="3" fontId="8" fillId="0" borderId="10" xfId="55" applyNumberFormat="1" applyFont="1" applyFill="1" applyBorder="1" applyAlignment="1" applyProtection="1">
      <alignment horizontal="right"/>
      <protection locked="0"/>
    </xf>
    <xf numFmtId="0" fontId="0" fillId="0" borderId="11" xfId="55" applyFont="1" applyBorder="1" applyAlignment="1">
      <alignment/>
      <protection/>
    </xf>
    <xf numFmtId="0" fontId="0" fillId="0" borderId="0" xfId="55" applyFont="1" applyBorder="1" applyAlignment="1">
      <alignment/>
      <protection/>
    </xf>
    <xf numFmtId="0" fontId="2" fillId="0" borderId="10" xfId="55" applyFont="1" applyBorder="1" applyAlignment="1">
      <alignment horizontal="center"/>
      <protection/>
    </xf>
    <xf numFmtId="0" fontId="9" fillId="0" borderId="10" xfId="55" applyNumberFormat="1" applyFont="1" applyFill="1" applyBorder="1" applyAlignment="1" applyProtection="1">
      <alignment horizontal="left"/>
      <protection locked="0"/>
    </xf>
    <xf numFmtId="3" fontId="2" fillId="0" borderId="10" xfId="55" applyNumberFormat="1" applyFont="1" applyBorder="1">
      <alignment/>
      <protection/>
    </xf>
    <xf numFmtId="3" fontId="9" fillId="0" borderId="10" xfId="55" applyNumberFormat="1" applyFont="1" applyFill="1" applyBorder="1" applyAlignment="1" applyProtection="1">
      <alignment horizontal="right"/>
      <protection locked="0"/>
    </xf>
    <xf numFmtId="0" fontId="2" fillId="0" borderId="10" xfId="55" applyFont="1" applyBorder="1">
      <alignment/>
      <protection/>
    </xf>
    <xf numFmtId="0" fontId="2" fillId="0" borderId="0" xfId="55" applyFont="1">
      <alignment/>
      <protection/>
    </xf>
    <xf numFmtId="165" fontId="2" fillId="0" borderId="10" xfId="55" applyNumberFormat="1" applyFont="1" applyBorder="1">
      <alignment/>
      <protection/>
    </xf>
    <xf numFmtId="0" fontId="0" fillId="0" borderId="10" xfId="55" applyFont="1" applyBorder="1" applyAlignment="1">
      <alignment horizontal="left"/>
      <protection/>
    </xf>
    <xf numFmtId="165" fontId="0" fillId="0" borderId="10" xfId="42" applyNumberFormat="1" applyFont="1" applyBorder="1" applyAlignment="1">
      <alignment horizontal="center"/>
    </xf>
    <xf numFmtId="0" fontId="0" fillId="0" borderId="10" xfId="55" applyFont="1" applyBorder="1" applyAlignment="1">
      <alignment wrapText="1"/>
      <protection/>
    </xf>
    <xf numFmtId="0" fontId="0" fillId="0" borderId="10" xfId="55" applyFont="1" applyBorder="1" applyAlignment="1">
      <alignment wrapText="1"/>
      <protection/>
    </xf>
    <xf numFmtId="165" fontId="0" fillId="0" borderId="10" xfId="55" applyNumberFormat="1" applyFont="1" applyBorder="1">
      <alignment/>
      <protection/>
    </xf>
    <xf numFmtId="165" fontId="0" fillId="0" borderId="10" xfId="55" applyNumberFormat="1" applyBorder="1">
      <alignment/>
      <protection/>
    </xf>
    <xf numFmtId="0" fontId="2" fillId="0" borderId="10" xfId="55" applyFont="1" applyBorder="1" applyAlignment="1">
      <alignment horizontal="left"/>
      <protection/>
    </xf>
    <xf numFmtId="165" fontId="2" fillId="0" borderId="0" xfId="42" applyNumberFormat="1" applyFont="1" applyAlignment="1">
      <alignment/>
    </xf>
    <xf numFmtId="0" fontId="2" fillId="0" borderId="0" xfId="55" applyFont="1" applyAlignment="1">
      <alignment horizontal="left"/>
      <protection/>
    </xf>
    <xf numFmtId="0" fontId="3" fillId="0" borderId="0" xfId="55" applyFont="1" applyAlignment="1">
      <alignment/>
      <protection/>
    </xf>
    <xf numFmtId="0" fontId="6" fillId="0" borderId="0" xfId="55" applyFont="1" applyAlignment="1">
      <alignment/>
      <protection/>
    </xf>
    <xf numFmtId="0" fontId="6" fillId="0" borderId="10" xfId="55" applyFont="1" applyBorder="1" applyAlignment="1">
      <alignment horizontal="center"/>
      <protection/>
    </xf>
    <xf numFmtId="49" fontId="2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6" fillId="0" borderId="12" xfId="55" applyFont="1" applyBorder="1" applyAlignment="1">
      <alignment horizontal="center"/>
      <protection/>
    </xf>
    <xf numFmtId="0" fontId="7" fillId="0" borderId="12" xfId="55" applyFont="1" applyBorder="1">
      <alignment/>
      <protection/>
    </xf>
    <xf numFmtId="0" fontId="0" fillId="0" borderId="12" xfId="55" applyBorder="1">
      <alignment/>
      <protection/>
    </xf>
    <xf numFmtId="0" fontId="0" fillId="0" borderId="12" xfId="55" applyFont="1" applyBorder="1">
      <alignment/>
      <protection/>
    </xf>
    <xf numFmtId="0" fontId="8" fillId="0" borderId="12" xfId="55" applyNumberFormat="1" applyFont="1" applyFill="1" applyBorder="1" applyAlignment="1" applyProtection="1">
      <alignment horizontal="left"/>
      <protection locked="0"/>
    </xf>
    <xf numFmtId="0" fontId="9" fillId="0" borderId="12" xfId="55" applyNumberFormat="1" applyFont="1" applyFill="1" applyBorder="1" applyAlignment="1" applyProtection="1">
      <alignment horizontal="left"/>
      <protection locked="0"/>
    </xf>
    <xf numFmtId="0" fontId="0" fillId="0" borderId="12" xfId="55" applyFont="1" applyBorder="1" applyAlignment="1">
      <alignment wrapText="1"/>
      <protection/>
    </xf>
    <xf numFmtId="165" fontId="0" fillId="0" borderId="10" xfId="0" applyNumberFormat="1" applyBorder="1" applyAlignment="1">
      <alignment/>
    </xf>
    <xf numFmtId="3" fontId="10" fillId="0" borderId="10" xfId="55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7" fillId="0" borderId="10" xfId="0" applyNumberFormat="1" applyFont="1" applyBorder="1" applyAlignment="1">
      <alignment/>
    </xf>
    <xf numFmtId="3" fontId="11" fillId="0" borderId="10" xfId="55" applyNumberFormat="1" applyFont="1" applyBorder="1" applyAlignment="1">
      <alignment horizontal="right"/>
      <protection/>
    </xf>
    <xf numFmtId="3" fontId="12" fillId="0" borderId="10" xfId="55" applyNumberFormat="1" applyFont="1" applyFill="1" applyBorder="1" applyAlignment="1" applyProtection="1">
      <alignment horizontal="right"/>
      <protection locked="0"/>
    </xf>
    <xf numFmtId="0" fontId="2" fillId="0" borderId="0" xfId="55" applyFont="1" applyAlignment="1">
      <alignment/>
      <protection/>
    </xf>
    <xf numFmtId="3" fontId="12" fillId="0" borderId="11" xfId="55" applyNumberFormat="1" applyFont="1" applyFill="1" applyBorder="1" applyAlignment="1" applyProtection="1">
      <alignment horizontal="right"/>
      <protection locked="0"/>
    </xf>
    <xf numFmtId="3" fontId="13" fillId="0" borderId="10" xfId="55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3" fontId="2" fillId="0" borderId="0" xfId="55" applyNumberFormat="1" applyFont="1">
      <alignment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165" fontId="2" fillId="0" borderId="0" xfId="42" applyNumberFormat="1" applyFont="1" applyAlignment="1">
      <alignment horizontal="center"/>
    </xf>
    <xf numFmtId="0" fontId="3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0" fillId="0" borderId="0" xfId="55" applyFont="1" applyAlignment="1">
      <alignment horizontal="center"/>
      <protection/>
    </xf>
    <xf numFmtId="0" fontId="2" fillId="0" borderId="0" xfId="0" applyFont="1" applyAlignment="1">
      <alignment horizontal="center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55" applyFont="1" applyBorder="1" applyAlignment="1">
      <alignment horizontal="center"/>
      <protection/>
    </xf>
    <xf numFmtId="0" fontId="4" fillId="0" borderId="14" xfId="55" applyFont="1" applyBorder="1" applyAlignment="1">
      <alignment horizontal="left"/>
      <protection/>
    </xf>
    <xf numFmtId="0" fontId="4" fillId="0" borderId="13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G KHAI TAI CHINH QUY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&#7928;%20PH&#431;&#7898;C\KHO%20BAC\RUT%20KINH%20PHI\QU&#205;%204%20-2016%20M&#7898;I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&#7928;%20PH&#431;&#7898;C\N&#258;M%202016-2017\B&#193;N%20TR&#218;%2016-17\THU%20CHI%20TH&#193;NG%2010-16\THU%20TH&#193;NG%2010-16\T&#7892;NG%20H&#7906;P%20&#272;&#211;NG%20TI&#7872;N%20T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0"/>
      <sheetName val="T8"/>
      <sheetName val="T9"/>
      <sheetName val="NGUON"/>
      <sheetName val="BANG KE CT RUT"/>
      <sheetName val="PT NGUỒN"/>
    </sheetNames>
    <sheetDataSet>
      <sheetData sheetId="0">
        <row r="14">
          <cell r="T14">
            <v>10411755</v>
          </cell>
        </row>
        <row r="15">
          <cell r="J15">
            <v>89293245</v>
          </cell>
          <cell r="T15">
            <v>6903882</v>
          </cell>
          <cell r="BR15">
            <v>249954</v>
          </cell>
        </row>
        <row r="16">
          <cell r="J16">
            <v>58847368</v>
          </cell>
          <cell r="T16">
            <v>352188</v>
          </cell>
          <cell r="CB16">
            <v>3587000</v>
          </cell>
          <cell r="CL16">
            <v>3251321</v>
          </cell>
          <cell r="DF16">
            <v>3723500</v>
          </cell>
          <cell r="DN16">
            <v>12369701</v>
          </cell>
        </row>
        <row r="17">
          <cell r="J17">
            <v>3040312</v>
          </cell>
          <cell r="T17">
            <v>2020003.9105</v>
          </cell>
        </row>
        <row r="18">
          <cell r="J18">
            <v>460000</v>
          </cell>
          <cell r="T18">
            <v>38084</v>
          </cell>
        </row>
        <row r="19">
          <cell r="J19">
            <v>39060325</v>
          </cell>
          <cell r="T19">
            <v>33962503.662</v>
          </cell>
        </row>
        <row r="20">
          <cell r="J20">
            <v>115000</v>
          </cell>
        </row>
        <row r="21">
          <cell r="J21">
            <v>17410931.989499997</v>
          </cell>
          <cell r="R21">
            <v>1802049</v>
          </cell>
        </row>
        <row r="22">
          <cell r="J22">
            <v>362806</v>
          </cell>
        </row>
        <row r="23">
          <cell r="H23">
            <v>115000</v>
          </cell>
        </row>
        <row r="25">
          <cell r="AN25">
            <v>12241500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HỐI 6"/>
      <sheetName val="KHỐI 7"/>
      <sheetName val="KHỐI 8"/>
      <sheetName val="KHỐI 9"/>
      <sheetName val="TỔNG HỢP THU"/>
    </sheetNames>
    <sheetDataSet>
      <sheetData sheetId="4">
        <row r="23">
          <cell r="W23">
            <v>23880000</v>
          </cell>
          <cell r="X23">
            <v>69120000</v>
          </cell>
          <cell r="Y23">
            <v>225204000</v>
          </cell>
          <cell r="Z23">
            <v>3840000</v>
          </cell>
          <cell r="AA23">
            <v>10724000</v>
          </cell>
          <cell r="AB23">
            <v>7680000</v>
          </cell>
          <cell r="AC23">
            <v>93945000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Q22" sqref="Q22"/>
    </sheetView>
  </sheetViews>
  <sheetFormatPr defaultColWidth="9.140625" defaultRowHeight="15"/>
  <cols>
    <col min="1" max="1" width="6.421875" style="30" customWidth="1"/>
    <col min="2" max="2" width="26.421875" style="30" customWidth="1"/>
    <col min="3" max="3" width="12.00390625" style="30" customWidth="1"/>
    <col min="4" max="4" width="14.00390625" style="31" customWidth="1"/>
    <col min="5" max="5" width="12.7109375" style="30" customWidth="1"/>
    <col min="6" max="6" width="13.00390625" style="30" customWidth="1"/>
    <col min="7" max="7" width="16.28125" style="30" customWidth="1"/>
    <col min="8" max="8" width="15.57421875" style="0" hidden="1" customWidth="1"/>
    <col min="9" max="9" width="11.421875" style="0" hidden="1" customWidth="1"/>
    <col min="10" max="10" width="11.28125" style="0" hidden="1" customWidth="1"/>
    <col min="11" max="11" width="0" style="0" hidden="1" customWidth="1"/>
    <col min="12" max="12" width="0" style="30" hidden="1" customWidth="1"/>
    <col min="13" max="16384" width="9.140625" style="30" customWidth="1"/>
  </cols>
  <sheetData>
    <row r="1" spans="1:7" s="28" customFormat="1" ht="18.75">
      <c r="A1" s="28" t="s">
        <v>25</v>
      </c>
      <c r="D1" s="29"/>
      <c r="G1" s="28" t="s">
        <v>1</v>
      </c>
    </row>
    <row r="2" spans="1:4" s="28" customFormat="1" ht="18.75">
      <c r="A2" s="28" t="s">
        <v>26</v>
      </c>
      <c r="D2" s="29"/>
    </row>
    <row r="4" spans="1:7" ht="18.75">
      <c r="A4" s="100" t="s">
        <v>0</v>
      </c>
      <c r="B4" s="100"/>
      <c r="C4" s="100"/>
      <c r="D4" s="100"/>
      <c r="E4" s="100"/>
      <c r="F4" s="100"/>
      <c r="G4" s="100"/>
    </row>
    <row r="5" spans="1:7" ht="24" customHeight="1">
      <c r="A5" s="100" t="s">
        <v>150</v>
      </c>
      <c r="B5" s="100"/>
      <c r="C5" s="100"/>
      <c r="D5" s="100"/>
      <c r="E5" s="100"/>
      <c r="F5" s="100"/>
      <c r="G5" s="100"/>
    </row>
    <row r="6" spans="1:7" ht="20.25" customHeight="1">
      <c r="A6" s="101" t="s">
        <v>151</v>
      </c>
      <c r="B6" s="101"/>
      <c r="C6" s="101"/>
      <c r="D6" s="101"/>
      <c r="E6" s="101"/>
      <c r="F6" s="101"/>
      <c r="G6" s="101"/>
    </row>
    <row r="7" ht="15">
      <c r="E7" s="30" t="s">
        <v>20</v>
      </c>
    </row>
    <row r="8" spans="1:7" s="34" customFormat="1" ht="36" customHeight="1">
      <c r="A8" s="32" t="s">
        <v>2</v>
      </c>
      <c r="B8" s="32" t="s">
        <v>152</v>
      </c>
      <c r="C8" s="32" t="s">
        <v>153</v>
      </c>
      <c r="D8" s="33" t="s">
        <v>154</v>
      </c>
      <c r="E8" s="32" t="s">
        <v>155</v>
      </c>
      <c r="F8" s="32" t="s">
        <v>156</v>
      </c>
      <c r="G8" s="32" t="s">
        <v>157</v>
      </c>
    </row>
    <row r="9" spans="1:7" s="39" customFormat="1" ht="31.5" customHeight="1">
      <c r="A9" s="35" t="s">
        <v>4</v>
      </c>
      <c r="B9" s="36" t="s">
        <v>158</v>
      </c>
      <c r="C9" s="36"/>
      <c r="D9" s="37"/>
      <c r="E9" s="36"/>
      <c r="F9" s="38"/>
      <c r="G9" s="36"/>
    </row>
    <row r="10" spans="1:7" ht="15" hidden="1">
      <c r="A10" s="40">
        <v>1</v>
      </c>
      <c r="B10" s="41" t="s">
        <v>159</v>
      </c>
      <c r="C10" s="41"/>
      <c r="D10" s="42"/>
      <c r="E10" s="41"/>
      <c r="F10" s="41"/>
      <c r="G10" s="41"/>
    </row>
    <row r="11" spans="1:7" s="45" customFormat="1" ht="15" hidden="1">
      <c r="A11" s="43">
        <v>2</v>
      </c>
      <c r="B11" s="44" t="s">
        <v>160</v>
      </c>
      <c r="C11" s="44"/>
      <c r="D11" s="9"/>
      <c r="E11" s="44"/>
      <c r="F11" s="44"/>
      <c r="G11" s="44"/>
    </row>
    <row r="12" spans="1:7" ht="15" hidden="1">
      <c r="A12" s="40">
        <v>3</v>
      </c>
      <c r="B12" s="41" t="s">
        <v>161</v>
      </c>
      <c r="C12" s="41"/>
      <c r="D12" s="42"/>
      <c r="E12" s="41"/>
      <c r="F12" s="41"/>
      <c r="G12" s="41"/>
    </row>
    <row r="13" spans="1:7" ht="15" hidden="1">
      <c r="A13" s="40">
        <v>4</v>
      </c>
      <c r="B13" s="44" t="s">
        <v>162</v>
      </c>
      <c r="C13" s="44"/>
      <c r="D13" s="42"/>
      <c r="E13" s="41"/>
      <c r="F13" s="41"/>
      <c r="G13" s="41"/>
    </row>
    <row r="14" spans="1:7" ht="15" hidden="1">
      <c r="A14" s="40">
        <v>5</v>
      </c>
      <c r="B14" s="41" t="s">
        <v>163</v>
      </c>
      <c r="C14" s="41"/>
      <c r="D14" s="42"/>
      <c r="E14" s="41"/>
      <c r="F14" s="41"/>
      <c r="G14" s="41"/>
    </row>
    <row r="15" spans="1:7" ht="15" hidden="1">
      <c r="A15" s="40">
        <v>6</v>
      </c>
      <c r="B15" s="41" t="s">
        <v>164</v>
      </c>
      <c r="C15" s="41"/>
      <c r="D15" s="42"/>
      <c r="E15" s="41"/>
      <c r="F15" s="41"/>
      <c r="G15" s="41"/>
    </row>
    <row r="16" spans="1:7" ht="15" hidden="1">
      <c r="A16" s="43">
        <v>7</v>
      </c>
      <c r="B16" s="41" t="s">
        <v>165</v>
      </c>
      <c r="C16" s="41"/>
      <c r="D16" s="42"/>
      <c r="E16" s="41"/>
      <c r="F16" s="41"/>
      <c r="G16" s="41"/>
    </row>
    <row r="17" spans="1:7" ht="15" hidden="1">
      <c r="A17" s="40">
        <v>8</v>
      </c>
      <c r="B17" s="41" t="s">
        <v>166</v>
      </c>
      <c r="C17" s="41"/>
      <c r="D17" s="42"/>
      <c r="E17" s="41"/>
      <c r="F17" s="41"/>
      <c r="G17" s="41"/>
    </row>
    <row r="18" spans="1:7" ht="15" hidden="1">
      <c r="A18" s="40">
        <v>9</v>
      </c>
      <c r="B18" s="44" t="s">
        <v>167</v>
      </c>
      <c r="C18" s="44"/>
      <c r="D18" s="42"/>
      <c r="E18" s="41"/>
      <c r="F18" s="41"/>
      <c r="G18" s="41"/>
    </row>
    <row r="19" spans="1:7" s="45" customFormat="1" ht="15.75" hidden="1">
      <c r="A19" s="40">
        <v>10</v>
      </c>
      <c r="B19" s="46" t="s">
        <v>168</v>
      </c>
      <c r="C19" s="46"/>
      <c r="D19" s="9"/>
      <c r="E19" s="44"/>
      <c r="F19" s="44"/>
      <c r="G19" s="44"/>
    </row>
    <row r="20" spans="1:7" s="45" customFormat="1" ht="15.75" hidden="1">
      <c r="A20" s="40">
        <v>11</v>
      </c>
      <c r="B20" s="46" t="s">
        <v>169</v>
      </c>
      <c r="C20" s="46"/>
      <c r="D20" s="9"/>
      <c r="E20" s="44"/>
      <c r="F20" s="44"/>
      <c r="G20" s="44"/>
    </row>
    <row r="21" spans="1:7" s="45" customFormat="1" ht="23.25" customHeight="1">
      <c r="A21" s="43">
        <v>1</v>
      </c>
      <c r="B21" s="41" t="s">
        <v>170</v>
      </c>
      <c r="C21" s="47"/>
      <c r="D21" s="48">
        <v>230216000</v>
      </c>
      <c r="E21" s="47">
        <v>230216000</v>
      </c>
      <c r="F21" s="47">
        <f>D21-E21</f>
        <v>0</v>
      </c>
      <c r="G21" s="44"/>
    </row>
    <row r="22" spans="1:7" s="45" customFormat="1" ht="23.25" customHeight="1">
      <c r="A22" s="40">
        <v>2</v>
      </c>
      <c r="B22" s="46" t="s">
        <v>171</v>
      </c>
      <c r="C22" s="47">
        <v>230000</v>
      </c>
      <c r="D22" s="48">
        <v>7680000</v>
      </c>
      <c r="E22" s="47">
        <f>7000000+450000</f>
        <v>7450000</v>
      </c>
      <c r="F22" s="47">
        <f>C22+D22-E22</f>
        <v>460000</v>
      </c>
      <c r="G22" s="44"/>
    </row>
    <row r="23" spans="1:7" s="45" customFormat="1" ht="15.75">
      <c r="A23" s="43">
        <v>3</v>
      </c>
      <c r="B23" s="46" t="s">
        <v>172</v>
      </c>
      <c r="C23" s="47">
        <v>1920000</v>
      </c>
      <c r="D23" s="48">
        <v>3840000</v>
      </c>
      <c r="E23" s="47">
        <v>4950000</v>
      </c>
      <c r="F23" s="47">
        <f aca="true" t="shared" si="0" ref="F23:F31">C23+D23-E23</f>
        <v>810000</v>
      </c>
      <c r="G23" s="44"/>
    </row>
    <row r="24" spans="1:7" s="45" customFormat="1" ht="21" customHeight="1">
      <c r="A24" s="40">
        <v>4</v>
      </c>
      <c r="B24" s="46" t="s">
        <v>173</v>
      </c>
      <c r="C24" s="47"/>
      <c r="D24" s="48">
        <f>3840000+11490000</f>
        <v>15330000</v>
      </c>
      <c r="E24" s="47">
        <f>5800000+9250000</f>
        <v>15050000</v>
      </c>
      <c r="F24" s="47">
        <f t="shared" si="0"/>
        <v>280000</v>
      </c>
      <c r="G24" s="44"/>
    </row>
    <row r="25" spans="1:9" s="45" customFormat="1" ht="25.5" customHeight="1">
      <c r="A25" s="43">
        <v>5</v>
      </c>
      <c r="B25" s="46" t="s">
        <v>174</v>
      </c>
      <c r="C25" s="47"/>
      <c r="D25" s="48">
        <f>37296000+75359000</f>
        <v>112655000</v>
      </c>
      <c r="E25" s="47">
        <f>35580000+51500000+6430000+14400000+4670000</f>
        <v>112580000</v>
      </c>
      <c r="F25" s="47">
        <f t="shared" si="0"/>
        <v>75000</v>
      </c>
      <c r="G25" s="44"/>
      <c r="H25" s="49" t="s">
        <v>175</v>
      </c>
      <c r="I25" s="50"/>
    </row>
    <row r="26" spans="1:7" s="56" customFormat="1" ht="25.5" customHeight="1">
      <c r="A26" s="51" t="s">
        <v>10</v>
      </c>
      <c r="B26" s="52" t="s">
        <v>176</v>
      </c>
      <c r="C26" s="53"/>
      <c r="D26" s="54"/>
      <c r="E26" s="53"/>
      <c r="F26" s="53"/>
      <c r="G26" s="55"/>
    </row>
    <row r="27" spans="1:8" s="45" customFormat="1" ht="28.5" customHeight="1">
      <c r="A27" s="43">
        <v>1</v>
      </c>
      <c r="B27" s="44" t="s">
        <v>177</v>
      </c>
      <c r="C27" s="47"/>
      <c r="D27" s="48">
        <v>69120000</v>
      </c>
      <c r="E27" s="47">
        <v>69120000</v>
      </c>
      <c r="F27" s="47">
        <f t="shared" si="0"/>
        <v>0</v>
      </c>
      <c r="G27" s="44"/>
      <c r="H27" s="47">
        <v>26770000</v>
      </c>
    </row>
    <row r="28" spans="1:10" s="56" customFormat="1" ht="24.75" customHeight="1">
      <c r="A28" s="43">
        <v>2</v>
      </c>
      <c r="B28" s="44" t="s">
        <v>178</v>
      </c>
      <c r="C28" s="47"/>
      <c r="D28" s="9">
        <f>54236000</f>
        <v>54236000</v>
      </c>
      <c r="E28" s="47">
        <v>54236000</v>
      </c>
      <c r="F28" s="47">
        <f t="shared" si="0"/>
        <v>0</v>
      </c>
      <c r="G28" s="57"/>
      <c r="H28" s="47">
        <v>20632700</v>
      </c>
      <c r="I28" s="97" t="s">
        <v>199</v>
      </c>
      <c r="J28" s="96">
        <f>H27-H28+4670000</f>
        <v>10807300</v>
      </c>
    </row>
    <row r="29" spans="1:7" s="56" customFormat="1" ht="15" hidden="1">
      <c r="A29" s="43"/>
      <c r="B29" s="58"/>
      <c r="C29" s="58"/>
      <c r="D29" s="59"/>
      <c r="E29" s="47"/>
      <c r="F29" s="47">
        <f t="shared" si="0"/>
        <v>0</v>
      </c>
      <c r="G29" s="55"/>
    </row>
    <row r="30" spans="1:7" ht="21.75" customHeight="1">
      <c r="A30" s="43">
        <v>3</v>
      </c>
      <c r="B30" s="60" t="s">
        <v>179</v>
      </c>
      <c r="C30" s="61"/>
      <c r="D30" s="42">
        <v>170145360</v>
      </c>
      <c r="E30" s="47">
        <v>170145360</v>
      </c>
      <c r="F30" s="47">
        <f t="shared" si="0"/>
        <v>0</v>
      </c>
      <c r="G30" s="41"/>
    </row>
    <row r="31" spans="1:7" ht="15.75">
      <c r="A31" s="43"/>
      <c r="B31" s="46"/>
      <c r="C31" s="46"/>
      <c r="D31" s="42"/>
      <c r="E31" s="41"/>
      <c r="F31" s="47">
        <f t="shared" si="0"/>
        <v>0</v>
      </c>
      <c r="G31" s="41"/>
    </row>
    <row r="32" spans="1:7" ht="15.75">
      <c r="A32" s="43"/>
      <c r="B32" s="46"/>
      <c r="C32" s="46"/>
      <c r="D32" s="42"/>
      <c r="E32" s="41"/>
      <c r="F32" s="62"/>
      <c r="G32" s="41"/>
    </row>
    <row r="33" spans="1:7" ht="15.75">
      <c r="A33" s="43"/>
      <c r="B33" s="46"/>
      <c r="C33" s="46"/>
      <c r="D33" s="42"/>
      <c r="E33" s="41"/>
      <c r="F33" s="63"/>
      <c r="G33" s="41"/>
    </row>
    <row r="34" spans="1:7" ht="15.75">
      <c r="A34" s="43"/>
      <c r="B34" s="46"/>
      <c r="C34" s="46"/>
      <c r="D34" s="42"/>
      <c r="E34" s="41"/>
      <c r="F34" s="63"/>
      <c r="G34" s="41"/>
    </row>
    <row r="35" spans="1:7" ht="15">
      <c r="A35" s="43"/>
      <c r="B35" s="44"/>
      <c r="C35" s="44"/>
      <c r="D35" s="42"/>
      <c r="E35" s="41"/>
      <c r="F35" s="41"/>
      <c r="G35" s="41"/>
    </row>
    <row r="36" spans="1:7" s="56" customFormat="1" ht="15">
      <c r="A36" s="51"/>
      <c r="B36" s="64"/>
      <c r="C36" s="64"/>
      <c r="D36" s="8"/>
      <c r="E36" s="55"/>
      <c r="F36" s="41"/>
      <c r="G36" s="55"/>
    </row>
    <row r="37" spans="1:7" s="56" customFormat="1" ht="15">
      <c r="A37" s="43"/>
      <c r="B37" s="41"/>
      <c r="C37" s="41"/>
      <c r="D37" s="9"/>
      <c r="E37" s="55"/>
      <c r="F37" s="41"/>
      <c r="G37" s="55"/>
    </row>
    <row r="38" spans="1:7" ht="15.75">
      <c r="A38" s="43"/>
      <c r="B38" s="46"/>
      <c r="C38" s="46"/>
      <c r="D38" s="9"/>
      <c r="E38" s="41"/>
      <c r="F38" s="41"/>
      <c r="G38" s="41"/>
    </row>
    <row r="39" spans="1:7" ht="15.75">
      <c r="A39" s="43"/>
      <c r="B39" s="46"/>
      <c r="C39" s="46"/>
      <c r="D39" s="9"/>
      <c r="E39" s="41"/>
      <c r="F39" s="41"/>
      <c r="G39" s="41"/>
    </row>
    <row r="40" spans="1:7" ht="15.75">
      <c r="A40" s="43"/>
      <c r="B40" s="46"/>
      <c r="C40" s="46"/>
      <c r="D40" s="9"/>
      <c r="E40" s="41"/>
      <c r="F40" s="41"/>
      <c r="G40" s="41"/>
    </row>
    <row r="41" spans="1:7" ht="15.75">
      <c r="A41" s="43"/>
      <c r="B41" s="46"/>
      <c r="C41" s="46"/>
      <c r="D41" s="9"/>
      <c r="E41" s="41"/>
      <c r="F41" s="41"/>
      <c r="G41" s="41"/>
    </row>
    <row r="42" spans="1:7" ht="15">
      <c r="A42" s="102" t="s">
        <v>180</v>
      </c>
      <c r="B42" s="103"/>
      <c r="C42" s="47">
        <f>SUM(C21:C41)</f>
        <v>2150000</v>
      </c>
      <c r="D42" s="47">
        <f>SUM(D21:D41)</f>
        <v>663222360</v>
      </c>
      <c r="E42" s="47">
        <f>SUM(E21:E41)</f>
        <v>663747360</v>
      </c>
      <c r="F42" s="47">
        <f>SUM(F21:F41)</f>
        <v>1625000</v>
      </c>
      <c r="G42" s="41"/>
    </row>
    <row r="43" ht="15">
      <c r="D43" s="23"/>
    </row>
    <row r="44" spans="5:7" ht="15">
      <c r="E44" s="104" t="s">
        <v>181</v>
      </c>
      <c r="F44" s="104"/>
      <c r="G44" s="104"/>
    </row>
    <row r="45" spans="2:7" s="56" customFormat="1" ht="14.25">
      <c r="B45" s="56" t="s">
        <v>78</v>
      </c>
      <c r="E45" s="98" t="s">
        <v>24</v>
      </c>
      <c r="F45" s="98"/>
      <c r="G45" s="98"/>
    </row>
    <row r="46" s="56" customFormat="1" ht="14.25">
      <c r="D46" s="65"/>
    </row>
    <row r="47" s="56" customFormat="1" ht="14.25">
      <c r="D47" s="65"/>
    </row>
    <row r="48" s="56" customFormat="1" ht="14.25">
      <c r="D48" s="65"/>
    </row>
    <row r="49" s="56" customFormat="1" ht="14.25">
      <c r="D49" s="65"/>
    </row>
    <row r="50" s="56" customFormat="1" ht="14.25">
      <c r="D50" s="65"/>
    </row>
    <row r="51" s="56" customFormat="1" ht="14.25">
      <c r="D51" s="65"/>
    </row>
    <row r="52" s="56" customFormat="1" ht="14.25">
      <c r="D52" s="65"/>
    </row>
    <row r="53" spans="1:7" s="56" customFormat="1" ht="14.25">
      <c r="A53" s="98" t="s">
        <v>132</v>
      </c>
      <c r="B53" s="98"/>
      <c r="C53" s="66"/>
      <c r="E53" s="99" t="s">
        <v>94</v>
      </c>
      <c r="F53" s="99"/>
      <c r="G53" s="99"/>
    </row>
  </sheetData>
  <sheetProtection/>
  <mergeCells count="8">
    <mergeCell ref="A53:B53"/>
    <mergeCell ref="E53:G53"/>
    <mergeCell ref="A5:G5"/>
    <mergeCell ref="A6:G6"/>
    <mergeCell ref="A4:G4"/>
    <mergeCell ref="A42:B42"/>
    <mergeCell ref="E44:G44"/>
    <mergeCell ref="E45:G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zoomScalePageLayoutView="0" workbookViewId="0" topLeftCell="A24">
      <selection activeCell="G196" sqref="G196"/>
    </sheetView>
  </sheetViews>
  <sheetFormatPr defaultColWidth="9.140625" defaultRowHeight="15"/>
  <cols>
    <col min="1" max="1" width="6.421875" style="0" customWidth="1"/>
    <col min="2" max="2" width="40.28125" style="0" customWidth="1"/>
    <col min="3" max="3" width="5.7109375" style="4" customWidth="1"/>
    <col min="4" max="4" width="16.140625" style="0" customWidth="1"/>
    <col min="5" max="5" width="15.57421875" style="0" customWidth="1"/>
    <col min="6" max="6" width="13.140625" style="0" customWidth="1"/>
    <col min="8" max="8" width="11.28125" style="0" customWidth="1"/>
  </cols>
  <sheetData>
    <row r="1" spans="1:5" ht="15">
      <c r="A1" s="1" t="s">
        <v>25</v>
      </c>
      <c r="B1" s="12"/>
      <c r="C1" s="12"/>
      <c r="D1" s="4"/>
      <c r="E1" s="4" t="s">
        <v>21</v>
      </c>
    </row>
    <row r="2" spans="1:5" ht="15">
      <c r="A2" t="s">
        <v>26</v>
      </c>
      <c r="B2" s="3"/>
      <c r="C2" s="3"/>
      <c r="D2" s="4"/>
      <c r="E2" s="4"/>
    </row>
    <row r="3" spans="1:5" ht="18.75">
      <c r="A3" s="119" t="s">
        <v>0</v>
      </c>
      <c r="B3" s="119"/>
      <c r="C3" s="119"/>
      <c r="D3" s="119"/>
      <c r="E3" s="119"/>
    </row>
    <row r="4" spans="1:5" ht="15">
      <c r="A4" s="105" t="s">
        <v>182</v>
      </c>
      <c r="B4" s="105"/>
      <c r="C4" s="105"/>
      <c r="D4" s="105"/>
      <c r="E4" s="105"/>
    </row>
    <row r="5" spans="1:5" ht="15">
      <c r="A5" s="105" t="s">
        <v>133</v>
      </c>
      <c r="B5" s="105"/>
      <c r="C5" s="105"/>
      <c r="D5" s="105"/>
      <c r="E5" s="105"/>
    </row>
    <row r="6" spans="2:5" ht="15">
      <c r="B6" s="3"/>
      <c r="C6" s="3"/>
      <c r="D6" s="4"/>
      <c r="E6" s="4"/>
    </row>
    <row r="7" spans="1:8" s="2" customFormat="1" ht="81.75" customHeight="1">
      <c r="A7" s="84" t="s">
        <v>2</v>
      </c>
      <c r="B7" s="120" t="s">
        <v>3</v>
      </c>
      <c r="C7" s="121"/>
      <c r="D7" s="33" t="s">
        <v>146</v>
      </c>
      <c r="E7" s="33" t="s">
        <v>147</v>
      </c>
      <c r="F7" s="84" t="s">
        <v>157</v>
      </c>
      <c r="H7" s="10"/>
    </row>
    <row r="8" spans="1:8" s="87" customFormat="1" ht="18.75" customHeight="1">
      <c r="A8" s="85" t="s">
        <v>4</v>
      </c>
      <c r="B8" s="115" t="s">
        <v>22</v>
      </c>
      <c r="C8" s="116"/>
      <c r="D8" s="37">
        <f>D9</f>
        <v>74400000</v>
      </c>
      <c r="E8" s="37">
        <f>E9</f>
        <v>74400000</v>
      </c>
      <c r="F8" s="86"/>
      <c r="H8" s="88"/>
    </row>
    <row r="9" spans="1:6" s="1" customFormat="1" ht="14.25">
      <c r="A9" s="14">
        <v>1</v>
      </c>
      <c r="B9" s="113" t="s">
        <v>184</v>
      </c>
      <c r="C9" s="114"/>
      <c r="D9" s="8">
        <v>74400000</v>
      </c>
      <c r="E9" s="8">
        <v>74400000</v>
      </c>
      <c r="F9" s="15"/>
    </row>
    <row r="10" spans="1:6" ht="15" hidden="1">
      <c r="A10" s="13">
        <v>1</v>
      </c>
      <c r="B10" s="113" t="s">
        <v>5</v>
      </c>
      <c r="C10" s="114"/>
      <c r="D10" s="7"/>
      <c r="E10" s="7"/>
      <c r="F10" s="16"/>
    </row>
    <row r="11" spans="1:6" ht="15" hidden="1">
      <c r="A11" s="13"/>
      <c r="B11" s="113" t="s">
        <v>6</v>
      </c>
      <c r="C11" s="114"/>
      <c r="D11" s="7"/>
      <c r="E11" s="7"/>
      <c r="F11" s="16"/>
    </row>
    <row r="12" spans="1:6" ht="15" hidden="1">
      <c r="A12" s="13">
        <v>2</v>
      </c>
      <c r="B12" s="113" t="s">
        <v>7</v>
      </c>
      <c r="C12" s="114"/>
      <c r="D12" s="7"/>
      <c r="E12" s="7"/>
      <c r="F12" s="16"/>
    </row>
    <row r="13" spans="1:6" ht="15" hidden="1">
      <c r="A13" s="13"/>
      <c r="B13" s="113" t="s">
        <v>17</v>
      </c>
      <c r="C13" s="114"/>
      <c r="D13" s="7"/>
      <c r="E13" s="7"/>
      <c r="F13" s="16"/>
    </row>
    <row r="14" spans="1:6" ht="15" hidden="1">
      <c r="A14" s="13">
        <v>3</v>
      </c>
      <c r="B14" s="113" t="s">
        <v>18</v>
      </c>
      <c r="C14" s="114"/>
      <c r="D14" s="7"/>
      <c r="E14" s="7"/>
      <c r="F14" s="16"/>
    </row>
    <row r="15" spans="1:6" ht="15" hidden="1">
      <c r="A15" s="13">
        <v>4</v>
      </c>
      <c r="B15" s="113" t="s">
        <v>9</v>
      </c>
      <c r="C15" s="114"/>
      <c r="D15" s="7"/>
      <c r="E15" s="7"/>
      <c r="F15" s="16"/>
    </row>
    <row r="16" spans="1:6" ht="15" hidden="1">
      <c r="A16" s="13"/>
      <c r="B16" s="113" t="s">
        <v>19</v>
      </c>
      <c r="C16" s="114"/>
      <c r="D16" s="7"/>
      <c r="E16" s="7"/>
      <c r="F16" s="16"/>
    </row>
    <row r="17" spans="1:6" s="1" customFormat="1" ht="15">
      <c r="A17" s="18" t="s">
        <v>183</v>
      </c>
      <c r="B17" s="117" t="s">
        <v>11</v>
      </c>
      <c r="C17" s="118"/>
      <c r="D17" s="9">
        <v>29760000</v>
      </c>
      <c r="E17" s="9">
        <v>29760000</v>
      </c>
      <c r="F17" s="15"/>
    </row>
    <row r="18" spans="1:6" ht="15" hidden="1">
      <c r="A18" s="18">
        <v>1</v>
      </c>
      <c r="B18" s="117" t="s">
        <v>12</v>
      </c>
      <c r="C18" s="118"/>
      <c r="D18" s="9"/>
      <c r="E18" s="9"/>
      <c r="F18" s="16"/>
    </row>
    <row r="19" spans="1:6" ht="15" hidden="1">
      <c r="A19" s="18"/>
      <c r="B19" s="117" t="s">
        <v>6</v>
      </c>
      <c r="C19" s="118"/>
      <c r="D19" s="9"/>
      <c r="E19" s="9"/>
      <c r="F19" s="16"/>
    </row>
    <row r="20" spans="1:6" ht="15" hidden="1">
      <c r="A20" s="18">
        <v>2</v>
      </c>
      <c r="B20" s="117" t="s">
        <v>7</v>
      </c>
      <c r="C20" s="118"/>
      <c r="D20" s="9"/>
      <c r="E20" s="9"/>
      <c r="F20" s="16"/>
    </row>
    <row r="21" spans="1:6" ht="15" hidden="1">
      <c r="A21" s="18"/>
      <c r="B21" s="117" t="s">
        <v>17</v>
      </c>
      <c r="C21" s="118"/>
      <c r="D21" s="9"/>
      <c r="E21" s="9"/>
      <c r="F21" s="16"/>
    </row>
    <row r="22" spans="1:6" ht="15" hidden="1">
      <c r="A22" s="18">
        <v>3</v>
      </c>
      <c r="B22" s="117" t="s">
        <v>13</v>
      </c>
      <c r="C22" s="118"/>
      <c r="D22" s="9"/>
      <c r="E22" s="9"/>
      <c r="F22" s="16"/>
    </row>
    <row r="23" spans="1:6" ht="15" hidden="1">
      <c r="A23" s="18"/>
      <c r="B23" s="117" t="s">
        <v>19</v>
      </c>
      <c r="C23" s="118"/>
      <c r="D23" s="9"/>
      <c r="E23" s="9"/>
      <c r="F23" s="16"/>
    </row>
    <row r="24" spans="1:6" s="1" customFormat="1" ht="15">
      <c r="A24" s="18" t="s">
        <v>185</v>
      </c>
      <c r="B24" s="117" t="s">
        <v>14</v>
      </c>
      <c r="C24" s="118"/>
      <c r="D24" s="9">
        <f>D25</f>
        <v>44640000</v>
      </c>
      <c r="E24" s="9">
        <f>E25</f>
        <v>44640000</v>
      </c>
      <c r="F24" s="15"/>
    </row>
    <row r="25" spans="1:6" s="1" customFormat="1" ht="15">
      <c r="A25" s="18"/>
      <c r="B25" s="117" t="s">
        <v>12</v>
      </c>
      <c r="C25" s="118"/>
      <c r="D25" s="9">
        <v>44640000</v>
      </c>
      <c r="E25" s="9">
        <v>44640000</v>
      </c>
      <c r="F25" s="15"/>
    </row>
    <row r="26" spans="1:6" ht="15" hidden="1">
      <c r="A26" s="13"/>
      <c r="B26" s="113" t="s">
        <v>6</v>
      </c>
      <c r="C26" s="114"/>
      <c r="D26" s="7"/>
      <c r="E26" s="7"/>
      <c r="F26" s="16"/>
    </row>
    <row r="27" spans="1:6" ht="15" hidden="1">
      <c r="A27" s="13">
        <v>2</v>
      </c>
      <c r="B27" s="113" t="s">
        <v>15</v>
      </c>
      <c r="C27" s="114"/>
      <c r="D27" s="7"/>
      <c r="E27" s="7"/>
      <c r="F27" s="16"/>
    </row>
    <row r="28" spans="1:6" ht="15" hidden="1">
      <c r="A28" s="13"/>
      <c r="B28" s="113" t="s">
        <v>17</v>
      </c>
      <c r="C28" s="114"/>
      <c r="D28" s="7"/>
      <c r="E28" s="7"/>
      <c r="F28" s="16"/>
    </row>
    <row r="29" spans="1:6" ht="15" hidden="1">
      <c r="A29" s="13">
        <v>3</v>
      </c>
      <c r="B29" s="113" t="s">
        <v>8</v>
      </c>
      <c r="C29" s="114"/>
      <c r="D29" s="7"/>
      <c r="E29" s="7"/>
      <c r="F29" s="16"/>
    </row>
    <row r="30" spans="1:6" ht="15" hidden="1">
      <c r="A30" s="13">
        <v>4</v>
      </c>
      <c r="B30" s="113" t="s">
        <v>13</v>
      </c>
      <c r="C30" s="114"/>
      <c r="D30" s="7"/>
      <c r="E30" s="7"/>
      <c r="F30" s="16"/>
    </row>
    <row r="31" spans="1:6" ht="15" hidden="1">
      <c r="A31" s="13"/>
      <c r="B31" s="113" t="s">
        <v>19</v>
      </c>
      <c r="C31" s="114"/>
      <c r="D31" s="7"/>
      <c r="E31" s="7"/>
      <c r="F31" s="16"/>
    </row>
    <row r="32" spans="1:6" s="87" customFormat="1" ht="14.25">
      <c r="A32" s="85" t="s">
        <v>10</v>
      </c>
      <c r="B32" s="115" t="s">
        <v>23</v>
      </c>
      <c r="C32" s="116"/>
      <c r="D32" s="37">
        <f>D33+D117+D101</f>
        <v>1800687391</v>
      </c>
      <c r="E32" s="37">
        <f>E33+E117+E101</f>
        <v>1800687391</v>
      </c>
      <c r="F32" s="89"/>
    </row>
    <row r="33" spans="1:8" s="1" customFormat="1" ht="14.25">
      <c r="A33" s="14">
        <v>1</v>
      </c>
      <c r="B33" s="113" t="s">
        <v>27</v>
      </c>
      <c r="C33" s="114"/>
      <c r="D33" s="8">
        <f>D34+D54+D93</f>
        <v>923829402</v>
      </c>
      <c r="E33" s="8">
        <f>E34+E54+E93</f>
        <v>923829402</v>
      </c>
      <c r="F33" s="17"/>
      <c r="H33" s="11"/>
    </row>
    <row r="34" spans="1:8" s="1" customFormat="1" ht="14.25">
      <c r="A34" s="14" t="s">
        <v>183</v>
      </c>
      <c r="B34" s="113" t="s">
        <v>74</v>
      </c>
      <c r="C34" s="114"/>
      <c r="D34" s="8">
        <f>D35+D39+D46+D51</f>
        <v>829862402</v>
      </c>
      <c r="E34" s="8">
        <f>E35+E39+E46+E51</f>
        <v>829862402</v>
      </c>
      <c r="F34" s="17"/>
      <c r="H34" s="11"/>
    </row>
    <row r="35" spans="1:6" s="1" customFormat="1" ht="14.25">
      <c r="A35" s="14"/>
      <c r="B35" s="113" t="s">
        <v>28</v>
      </c>
      <c r="C35" s="114"/>
      <c r="D35" s="8">
        <f>SUM(D36:D45)</f>
        <v>654215711</v>
      </c>
      <c r="E35" s="8">
        <f>SUM(E36:E45)</f>
        <v>654215711</v>
      </c>
      <c r="F35" s="17"/>
    </row>
    <row r="36" spans="1:6" ht="15">
      <c r="A36" s="13"/>
      <c r="B36" s="106" t="s">
        <v>35</v>
      </c>
      <c r="C36" s="107"/>
      <c r="D36" s="7">
        <v>285453000</v>
      </c>
      <c r="E36" s="7">
        <v>285453000</v>
      </c>
      <c r="F36" s="82"/>
    </row>
    <row r="37" spans="1:6" ht="15" hidden="1">
      <c r="A37" s="13"/>
      <c r="B37" s="71" t="s">
        <v>83</v>
      </c>
      <c r="C37" s="25"/>
      <c r="D37" s="7"/>
      <c r="E37" s="7"/>
      <c r="F37" s="16"/>
    </row>
    <row r="38" spans="1:6" ht="15">
      <c r="A38" s="13"/>
      <c r="B38" s="106" t="s">
        <v>36</v>
      </c>
      <c r="C38" s="107"/>
      <c r="D38" s="7">
        <v>189801751</v>
      </c>
      <c r="E38" s="7">
        <v>189801751</v>
      </c>
      <c r="F38" s="16"/>
    </row>
    <row r="39" spans="1:6" s="1" customFormat="1" ht="14.25">
      <c r="A39" s="14"/>
      <c r="B39" s="113" t="s">
        <v>29</v>
      </c>
      <c r="C39" s="114"/>
      <c r="D39" s="8"/>
      <c r="E39" s="8"/>
      <c r="F39" s="17"/>
    </row>
    <row r="40" spans="1:6" ht="15">
      <c r="A40" s="13"/>
      <c r="B40" s="106" t="s">
        <v>37</v>
      </c>
      <c r="C40" s="107"/>
      <c r="D40" s="7">
        <v>10177500</v>
      </c>
      <c r="E40" s="7">
        <v>10177500</v>
      </c>
      <c r="F40" s="82"/>
    </row>
    <row r="41" spans="1:6" ht="15">
      <c r="A41" s="13"/>
      <c r="B41" s="106" t="s">
        <v>38</v>
      </c>
      <c r="C41" s="107"/>
      <c r="D41" s="7">
        <v>1380000</v>
      </c>
      <c r="E41" s="7">
        <v>1380000</v>
      </c>
      <c r="F41" s="16"/>
    </row>
    <row r="42" spans="1:6" ht="15">
      <c r="A42" s="13"/>
      <c r="B42" s="106" t="s">
        <v>39</v>
      </c>
      <c r="C42" s="107"/>
      <c r="D42" s="7">
        <v>110836425</v>
      </c>
      <c r="E42" s="7">
        <v>110836425</v>
      </c>
      <c r="F42" s="16"/>
    </row>
    <row r="43" spans="1:6" ht="15">
      <c r="A43" s="13"/>
      <c r="B43" s="106" t="s">
        <v>40</v>
      </c>
      <c r="C43" s="107"/>
      <c r="D43" s="7">
        <v>345000</v>
      </c>
      <c r="E43" s="7">
        <v>345000</v>
      </c>
      <c r="F43" s="16"/>
    </row>
    <row r="44" spans="1:6" ht="15">
      <c r="A44" s="13"/>
      <c r="B44" s="106" t="s">
        <v>41</v>
      </c>
      <c r="C44" s="107"/>
      <c r="D44" s="7">
        <v>55019365</v>
      </c>
      <c r="E44" s="7">
        <v>55019365</v>
      </c>
      <c r="F44" s="16"/>
    </row>
    <row r="45" spans="1:6" ht="15">
      <c r="A45" s="13"/>
      <c r="B45" s="106" t="s">
        <v>80</v>
      </c>
      <c r="C45" s="107"/>
      <c r="D45" s="7">
        <v>1202670</v>
      </c>
      <c r="E45" s="7">
        <v>1202670</v>
      </c>
      <c r="F45" s="16"/>
    </row>
    <row r="46" spans="1:6" s="1" customFormat="1" ht="14.25">
      <c r="A46" s="14"/>
      <c r="B46" s="113" t="s">
        <v>30</v>
      </c>
      <c r="C46" s="114"/>
      <c r="D46" s="8">
        <f>SUM(D47:D50)</f>
        <v>129741691</v>
      </c>
      <c r="E46" s="8">
        <f>SUM(E47:E50)</f>
        <v>129741691</v>
      </c>
      <c r="F46" s="15"/>
    </row>
    <row r="47" spans="1:6" ht="15">
      <c r="A47" s="13"/>
      <c r="B47" s="106" t="s">
        <v>31</v>
      </c>
      <c r="C47" s="107"/>
      <c r="D47" s="7">
        <v>97497772</v>
      </c>
      <c r="E47" s="7">
        <v>97497772</v>
      </c>
      <c r="F47" s="16"/>
    </row>
    <row r="48" spans="1:6" ht="15">
      <c r="A48" s="13"/>
      <c r="B48" s="106" t="s">
        <v>32</v>
      </c>
      <c r="C48" s="107"/>
      <c r="D48" s="7">
        <v>16249629</v>
      </c>
      <c r="E48" s="7">
        <v>16249629</v>
      </c>
      <c r="F48" s="16"/>
    </row>
    <row r="49" spans="1:6" ht="15">
      <c r="A49" s="13"/>
      <c r="B49" s="106" t="s">
        <v>33</v>
      </c>
      <c r="C49" s="107"/>
      <c r="D49" s="7">
        <v>10833086</v>
      </c>
      <c r="E49" s="7">
        <v>10833086</v>
      </c>
      <c r="F49" s="16"/>
    </row>
    <row r="50" spans="1:6" ht="15">
      <c r="A50" s="13"/>
      <c r="B50" s="106" t="s">
        <v>34</v>
      </c>
      <c r="C50" s="107"/>
      <c r="D50" s="7">
        <v>5161204</v>
      </c>
      <c r="E50" s="7">
        <v>5161204</v>
      </c>
      <c r="F50" s="16"/>
    </row>
    <row r="51" spans="1:6" s="1" customFormat="1" ht="14.25">
      <c r="A51" s="14"/>
      <c r="B51" s="113" t="s">
        <v>43</v>
      </c>
      <c r="C51" s="114"/>
      <c r="D51" s="8">
        <f>SUM(D52:D53)</f>
        <v>45905000</v>
      </c>
      <c r="E51" s="8">
        <f>SUM(E52:E53)</f>
        <v>45905000</v>
      </c>
      <c r="F51" s="15"/>
    </row>
    <row r="52" spans="1:6" ht="15">
      <c r="A52" s="13"/>
      <c r="B52" s="106" t="s">
        <v>44</v>
      </c>
      <c r="C52" s="107"/>
      <c r="D52" s="7">
        <v>35900000</v>
      </c>
      <c r="E52" s="7">
        <v>35900000</v>
      </c>
      <c r="F52" s="16"/>
    </row>
    <row r="53" spans="1:6" ht="15">
      <c r="A53" s="13"/>
      <c r="B53" s="106" t="s">
        <v>134</v>
      </c>
      <c r="C53" s="107"/>
      <c r="D53" s="7">
        <v>10005000</v>
      </c>
      <c r="E53" s="7">
        <v>10005000</v>
      </c>
      <c r="F53" s="16"/>
    </row>
    <row r="54" spans="1:8" ht="15">
      <c r="A54" s="14" t="s">
        <v>185</v>
      </c>
      <c r="B54" s="113" t="s">
        <v>45</v>
      </c>
      <c r="C54" s="114"/>
      <c r="D54" s="8">
        <f>D55+D64+D71+D60+D76+D79+D87</f>
        <v>93967000</v>
      </c>
      <c r="E54" s="8">
        <f>E55+E64+E71+E60+E76+E79+E87</f>
        <v>93967000</v>
      </c>
      <c r="F54" s="82"/>
      <c r="H54" s="6"/>
    </row>
    <row r="55" spans="1:6" s="1" customFormat="1" ht="14.25">
      <c r="A55" s="14"/>
      <c r="B55" s="113" t="s">
        <v>46</v>
      </c>
      <c r="C55" s="114"/>
      <c r="D55" s="8">
        <f>SUM(D58)</f>
        <v>400000</v>
      </c>
      <c r="E55" s="8">
        <f>SUM(E58)</f>
        <v>400000</v>
      </c>
      <c r="F55" s="15"/>
    </row>
    <row r="56" spans="1:6" s="5" customFormat="1" ht="15">
      <c r="A56" s="18"/>
      <c r="B56" s="106" t="s">
        <v>47</v>
      </c>
      <c r="C56" s="107"/>
      <c r="D56" s="9">
        <v>14081711</v>
      </c>
      <c r="E56" s="9">
        <v>14081711</v>
      </c>
      <c r="F56" s="19"/>
    </row>
    <row r="57" spans="1:6" s="5" customFormat="1" ht="15">
      <c r="A57" s="18"/>
      <c r="B57" s="106" t="s">
        <v>135</v>
      </c>
      <c r="C57" s="107"/>
      <c r="D57" s="9">
        <v>70000</v>
      </c>
      <c r="E57" s="9">
        <v>70000</v>
      </c>
      <c r="F57" s="19"/>
    </row>
    <row r="58" spans="1:6" s="5" customFormat="1" ht="15">
      <c r="A58" s="18"/>
      <c r="B58" s="106" t="s">
        <v>136</v>
      </c>
      <c r="C58" s="107"/>
      <c r="D58" s="9">
        <v>400000</v>
      </c>
      <c r="E58" s="9">
        <v>400000</v>
      </c>
      <c r="F58" s="19"/>
    </row>
    <row r="59" spans="1:6" s="5" customFormat="1" ht="15" hidden="1">
      <c r="A59" s="18"/>
      <c r="B59" s="106" t="s">
        <v>66</v>
      </c>
      <c r="C59" s="107"/>
      <c r="D59" s="9"/>
      <c r="E59" s="9"/>
      <c r="F59" s="19"/>
    </row>
    <row r="60" spans="1:6" s="1" customFormat="1" ht="14.25">
      <c r="A60" s="14"/>
      <c r="B60" s="113" t="s">
        <v>48</v>
      </c>
      <c r="C60" s="114"/>
      <c r="D60" s="8">
        <f>SUM(D61:D63)</f>
        <v>7415000</v>
      </c>
      <c r="E60" s="8">
        <f>SUM(E61:E63)</f>
        <v>7415000</v>
      </c>
      <c r="F60" s="15"/>
    </row>
    <row r="61" spans="1:6" ht="15">
      <c r="A61" s="13"/>
      <c r="B61" s="106" t="s">
        <v>49</v>
      </c>
      <c r="C61" s="107"/>
      <c r="D61" s="7">
        <v>375000</v>
      </c>
      <c r="E61" s="7">
        <v>375000</v>
      </c>
      <c r="F61" s="16"/>
    </row>
    <row r="62" spans="1:6" ht="15">
      <c r="A62" s="13"/>
      <c r="B62" s="106" t="s">
        <v>100</v>
      </c>
      <c r="C62" s="107"/>
      <c r="D62" s="7"/>
      <c r="E62" s="7"/>
      <c r="F62" s="16"/>
    </row>
    <row r="63" spans="1:6" ht="15">
      <c r="A63" s="13"/>
      <c r="B63" s="106" t="s">
        <v>108</v>
      </c>
      <c r="C63" s="107"/>
      <c r="D63" s="7">
        <v>7040000</v>
      </c>
      <c r="E63" s="7">
        <v>7040000</v>
      </c>
      <c r="F63" s="16"/>
    </row>
    <row r="64" spans="1:6" s="1" customFormat="1" ht="14.25">
      <c r="A64" s="14"/>
      <c r="B64" s="113" t="s">
        <v>50</v>
      </c>
      <c r="C64" s="114"/>
      <c r="D64" s="8">
        <f>SUM(D65:D67)</f>
        <v>3970000</v>
      </c>
      <c r="E64" s="8">
        <f>SUM(E65:E67)</f>
        <v>3970000</v>
      </c>
      <c r="F64" s="15"/>
    </row>
    <row r="65" spans="1:6" ht="15">
      <c r="A65" s="13"/>
      <c r="B65" s="106" t="s">
        <v>51</v>
      </c>
      <c r="C65" s="107"/>
      <c r="D65" s="7">
        <v>460000</v>
      </c>
      <c r="E65" s="7">
        <v>460000</v>
      </c>
      <c r="F65" s="16"/>
    </row>
    <row r="66" spans="1:6" ht="15">
      <c r="A66" s="13"/>
      <c r="B66" s="106" t="s">
        <v>52</v>
      </c>
      <c r="C66" s="107"/>
      <c r="D66" s="7">
        <v>2310000</v>
      </c>
      <c r="E66" s="7">
        <v>2310000</v>
      </c>
      <c r="F66" s="16"/>
    </row>
    <row r="67" spans="1:6" ht="15">
      <c r="A67" s="13"/>
      <c r="B67" s="106" t="s">
        <v>53</v>
      </c>
      <c r="C67" s="107"/>
      <c r="D67" s="7">
        <v>1200000</v>
      </c>
      <c r="E67" s="7">
        <v>1200000</v>
      </c>
      <c r="F67" s="16"/>
    </row>
    <row r="68" spans="1:6" ht="15" hidden="1">
      <c r="A68" s="13"/>
      <c r="B68" s="106" t="s">
        <v>96</v>
      </c>
      <c r="C68" s="107"/>
      <c r="D68" s="7"/>
      <c r="E68" s="7"/>
      <c r="F68" s="16"/>
    </row>
    <row r="69" spans="1:6" s="1" customFormat="1" ht="14.25">
      <c r="A69" s="14"/>
      <c r="B69" s="113" t="s">
        <v>101</v>
      </c>
      <c r="C69" s="114"/>
      <c r="D69" s="8"/>
      <c r="E69" s="8"/>
      <c r="F69" s="15"/>
    </row>
    <row r="70" spans="1:6" ht="15" hidden="1">
      <c r="A70" s="13"/>
      <c r="B70" s="106" t="s">
        <v>102</v>
      </c>
      <c r="C70" s="107"/>
      <c r="D70" s="7"/>
      <c r="E70" s="7"/>
      <c r="F70" s="16"/>
    </row>
    <row r="71" spans="1:6" s="1" customFormat="1" ht="14.25">
      <c r="A71" s="14"/>
      <c r="B71" s="113" t="s">
        <v>54</v>
      </c>
      <c r="C71" s="114"/>
      <c r="D71" s="8">
        <f>SUM(D72:D75)</f>
        <v>11400000</v>
      </c>
      <c r="E71" s="8">
        <f>SUM(E72:E75)</f>
        <v>11400000</v>
      </c>
      <c r="F71" s="17"/>
    </row>
    <row r="72" spans="1:6" ht="15">
      <c r="A72" s="13"/>
      <c r="B72" s="106" t="s">
        <v>55</v>
      </c>
      <c r="C72" s="107"/>
      <c r="D72" s="7">
        <v>3700000</v>
      </c>
      <c r="E72" s="7">
        <v>3700000</v>
      </c>
      <c r="F72" s="16"/>
    </row>
    <row r="73" spans="1:6" ht="15">
      <c r="A73" s="13"/>
      <c r="B73" s="106" t="s">
        <v>75</v>
      </c>
      <c r="C73" s="107"/>
      <c r="D73" s="7">
        <v>5900000</v>
      </c>
      <c r="E73" s="7">
        <v>5900000</v>
      </c>
      <c r="F73" s="16"/>
    </row>
    <row r="74" spans="1:6" ht="15">
      <c r="A74" s="13"/>
      <c r="B74" s="106" t="s">
        <v>86</v>
      </c>
      <c r="C74" s="107"/>
      <c r="D74" s="7"/>
      <c r="E74" s="7"/>
      <c r="F74" s="16"/>
    </row>
    <row r="75" spans="1:8" ht="15">
      <c r="A75" s="13"/>
      <c r="B75" s="106" t="s">
        <v>56</v>
      </c>
      <c r="C75" s="107"/>
      <c r="D75" s="7">
        <v>1800000</v>
      </c>
      <c r="E75" s="7">
        <v>1800000</v>
      </c>
      <c r="F75" s="16"/>
      <c r="H75" s="4"/>
    </row>
    <row r="76" spans="1:6" s="1" customFormat="1" ht="14.25">
      <c r="A76" s="14"/>
      <c r="B76" s="113" t="s">
        <v>57</v>
      </c>
      <c r="C76" s="114"/>
      <c r="D76" s="8">
        <f>SUM(D77:D78)</f>
        <v>15662000</v>
      </c>
      <c r="E76" s="8">
        <f>SUM(E77:E78)</f>
        <v>15662000</v>
      </c>
      <c r="F76" s="15"/>
    </row>
    <row r="77" spans="1:6" s="5" customFormat="1" ht="15">
      <c r="A77" s="18"/>
      <c r="B77" s="113" t="s">
        <v>137</v>
      </c>
      <c r="C77" s="114"/>
      <c r="D77" s="9">
        <v>7342000</v>
      </c>
      <c r="E77" s="9">
        <v>7342000</v>
      </c>
      <c r="F77" s="19"/>
    </row>
    <row r="78" spans="1:6" ht="15">
      <c r="A78" s="13"/>
      <c r="B78" s="113" t="s">
        <v>76</v>
      </c>
      <c r="C78" s="114"/>
      <c r="D78" s="7">
        <v>8320000</v>
      </c>
      <c r="E78" s="7">
        <v>8320000</v>
      </c>
      <c r="F78" s="16"/>
    </row>
    <row r="79" spans="1:6" s="1" customFormat="1" ht="14.25">
      <c r="A79" s="14"/>
      <c r="B79" s="113" t="s">
        <v>58</v>
      </c>
      <c r="C79" s="114"/>
      <c r="D79" s="8">
        <f>SUM(D80:D86)</f>
        <v>12076000</v>
      </c>
      <c r="E79" s="8">
        <f>SUM(E80:E86)</f>
        <v>12076000</v>
      </c>
      <c r="F79" s="15"/>
    </row>
    <row r="80" spans="1:6" s="5" customFormat="1" ht="15" hidden="1">
      <c r="A80" s="18"/>
      <c r="B80" s="106" t="s">
        <v>130</v>
      </c>
      <c r="C80" s="107"/>
      <c r="D80" s="9"/>
      <c r="E80" s="9"/>
      <c r="F80" s="19"/>
    </row>
    <row r="81" spans="1:6" ht="15">
      <c r="A81" s="13"/>
      <c r="B81" s="106" t="s">
        <v>138</v>
      </c>
      <c r="C81" s="107"/>
      <c r="D81" s="7">
        <v>470000</v>
      </c>
      <c r="E81" s="7">
        <v>470000</v>
      </c>
      <c r="F81" s="16"/>
    </row>
    <row r="82" spans="1:6" ht="15" hidden="1">
      <c r="A82" s="13"/>
      <c r="B82" s="106" t="s">
        <v>68</v>
      </c>
      <c r="C82" s="107"/>
      <c r="D82" s="7"/>
      <c r="E82" s="7"/>
      <c r="F82" s="16"/>
    </row>
    <row r="83" spans="1:6" ht="15" hidden="1">
      <c r="A83" s="13"/>
      <c r="B83" s="106" t="s">
        <v>117</v>
      </c>
      <c r="C83" s="107"/>
      <c r="D83" s="7"/>
      <c r="E83" s="7"/>
      <c r="F83" s="16"/>
    </row>
    <row r="84" spans="1:6" ht="15">
      <c r="A84" s="13"/>
      <c r="B84" s="106" t="s">
        <v>79</v>
      </c>
      <c r="C84" s="107"/>
      <c r="D84" s="7">
        <v>4060000</v>
      </c>
      <c r="E84" s="7">
        <v>4060000</v>
      </c>
      <c r="F84" s="16"/>
    </row>
    <row r="85" spans="1:6" ht="15">
      <c r="A85" s="13"/>
      <c r="B85" s="113" t="s">
        <v>131</v>
      </c>
      <c r="C85" s="114"/>
      <c r="D85" s="7">
        <v>7546000</v>
      </c>
      <c r="E85" s="7">
        <v>7546000</v>
      </c>
      <c r="F85" s="16"/>
    </row>
    <row r="86" spans="1:6" ht="15" hidden="1">
      <c r="A86" s="13"/>
      <c r="B86" s="106"/>
      <c r="C86" s="107"/>
      <c r="D86" s="7"/>
      <c r="E86" s="7"/>
      <c r="F86" s="16"/>
    </row>
    <row r="87" spans="1:6" s="1" customFormat="1" ht="14.25">
      <c r="A87" s="14"/>
      <c r="B87" s="113" t="s">
        <v>59</v>
      </c>
      <c r="C87" s="114"/>
      <c r="D87" s="8">
        <f>SUM(D88:D92)</f>
        <v>43044000</v>
      </c>
      <c r="E87" s="8">
        <f>SUM(E88:E92)</f>
        <v>43044000</v>
      </c>
      <c r="F87" s="15"/>
    </row>
    <row r="88" spans="1:6" ht="18" customHeight="1">
      <c r="A88" s="13"/>
      <c r="B88" s="106" t="s">
        <v>87</v>
      </c>
      <c r="C88" s="107"/>
      <c r="D88" s="7">
        <v>284000</v>
      </c>
      <c r="E88" s="7">
        <v>284000</v>
      </c>
      <c r="F88" s="16"/>
    </row>
    <row r="89" spans="1:6" ht="12" customHeight="1" hidden="1">
      <c r="A89" s="13"/>
      <c r="B89" s="106" t="s">
        <v>88</v>
      </c>
      <c r="C89" s="107"/>
      <c r="D89" s="7"/>
      <c r="E89" s="7"/>
      <c r="F89" s="16"/>
    </row>
    <row r="90" spans="1:6" ht="12" customHeight="1" hidden="1">
      <c r="A90" s="13"/>
      <c r="B90" s="106" t="s">
        <v>61</v>
      </c>
      <c r="C90" s="107"/>
      <c r="D90" s="7"/>
      <c r="E90" s="7"/>
      <c r="F90" s="16"/>
    </row>
    <row r="91" spans="1:6" ht="12" customHeight="1" hidden="1">
      <c r="A91" s="13"/>
      <c r="B91" s="106" t="s">
        <v>85</v>
      </c>
      <c r="C91" s="107"/>
      <c r="D91" s="7"/>
      <c r="E91" s="7"/>
      <c r="F91" s="16"/>
    </row>
    <row r="92" spans="1:6" ht="15">
      <c r="A92" s="13"/>
      <c r="B92" s="106" t="s">
        <v>62</v>
      </c>
      <c r="C92" s="107"/>
      <c r="D92" s="7">
        <v>42760000</v>
      </c>
      <c r="E92" s="7">
        <v>42760000</v>
      </c>
      <c r="F92" s="16"/>
    </row>
    <row r="93" spans="1:6" s="1" customFormat="1" ht="14.25">
      <c r="A93" s="14" t="s">
        <v>186</v>
      </c>
      <c r="B93" s="113" t="s">
        <v>73</v>
      </c>
      <c r="C93" s="114"/>
      <c r="D93" s="8">
        <f>D94</f>
        <v>0</v>
      </c>
      <c r="E93" s="8">
        <f>E94</f>
        <v>0</v>
      </c>
      <c r="F93" s="15"/>
    </row>
    <row r="94" spans="1:6" s="1" customFormat="1" ht="15">
      <c r="A94" s="14"/>
      <c r="B94" s="106" t="s">
        <v>63</v>
      </c>
      <c r="C94" s="107"/>
      <c r="D94" s="8">
        <f>SUM(D95:D100)</f>
        <v>0</v>
      </c>
      <c r="E94" s="8">
        <f>SUM(E95:E100)</f>
        <v>0</v>
      </c>
      <c r="F94" s="15"/>
    </row>
    <row r="95" spans="1:6" ht="15" hidden="1">
      <c r="A95" s="13"/>
      <c r="B95" s="106" t="s">
        <v>98</v>
      </c>
      <c r="C95" s="107"/>
      <c r="D95" s="7"/>
      <c r="E95" s="7"/>
      <c r="F95" s="16"/>
    </row>
    <row r="96" spans="1:6" ht="15" hidden="1">
      <c r="A96" s="13"/>
      <c r="B96" s="106" t="s">
        <v>103</v>
      </c>
      <c r="C96" s="107"/>
      <c r="D96" s="7"/>
      <c r="E96" s="7"/>
      <c r="F96" s="16"/>
    </row>
    <row r="97" spans="1:6" ht="15" hidden="1">
      <c r="A97" s="13"/>
      <c r="B97" s="106" t="s">
        <v>103</v>
      </c>
      <c r="C97" s="107"/>
      <c r="D97" s="7"/>
      <c r="E97" s="7"/>
      <c r="F97" s="16"/>
    </row>
    <row r="98" spans="1:6" ht="15" hidden="1">
      <c r="A98" s="13"/>
      <c r="B98" s="106" t="s">
        <v>103</v>
      </c>
      <c r="C98" s="107"/>
      <c r="D98" s="7"/>
      <c r="E98" s="7"/>
      <c r="F98" s="16"/>
    </row>
    <row r="99" spans="1:6" ht="15" hidden="1">
      <c r="A99" s="13"/>
      <c r="B99" s="106" t="s">
        <v>116</v>
      </c>
      <c r="C99" s="107"/>
      <c r="D99" s="7"/>
      <c r="E99" s="7"/>
      <c r="F99" s="16"/>
    </row>
    <row r="100" spans="1:6" ht="15" hidden="1">
      <c r="A100" s="13"/>
      <c r="B100" s="106" t="s">
        <v>119</v>
      </c>
      <c r="C100" s="107"/>
      <c r="D100" s="7"/>
      <c r="E100" s="7"/>
      <c r="F100" s="16"/>
    </row>
    <row r="101" spans="1:6" s="1" customFormat="1" ht="14.25">
      <c r="A101" s="14">
        <v>2</v>
      </c>
      <c r="B101" s="113" t="s">
        <v>139</v>
      </c>
      <c r="C101" s="114"/>
      <c r="D101" s="8">
        <f>D102</f>
        <v>14830400</v>
      </c>
      <c r="E101" s="8">
        <f>E102</f>
        <v>14830400</v>
      </c>
      <c r="F101" s="17"/>
    </row>
    <row r="102" spans="1:6" s="1" customFormat="1" ht="15">
      <c r="A102" s="14"/>
      <c r="B102" s="106" t="s">
        <v>140</v>
      </c>
      <c r="C102" s="107"/>
      <c r="D102" s="8">
        <f>D103</f>
        <v>14830400</v>
      </c>
      <c r="E102" s="8">
        <f>E103</f>
        <v>14830400</v>
      </c>
      <c r="F102" s="15"/>
    </row>
    <row r="103" spans="1:6" s="1" customFormat="1" ht="15">
      <c r="A103" s="14"/>
      <c r="B103" s="106" t="s">
        <v>141</v>
      </c>
      <c r="C103" s="107"/>
      <c r="D103" s="9">
        <v>14830400</v>
      </c>
      <c r="E103" s="9">
        <v>14830400</v>
      </c>
      <c r="F103" s="15"/>
    </row>
    <row r="104" spans="1:6" s="1" customFormat="1" ht="15" hidden="1">
      <c r="A104" s="14"/>
      <c r="B104" s="106" t="s">
        <v>120</v>
      </c>
      <c r="C104" s="107"/>
      <c r="D104" s="9"/>
      <c r="E104" s="9"/>
      <c r="F104" s="15"/>
    </row>
    <row r="105" spans="1:8" s="1" customFormat="1" ht="15" hidden="1">
      <c r="A105" s="14"/>
      <c r="B105" s="106" t="s">
        <v>121</v>
      </c>
      <c r="C105" s="107"/>
      <c r="D105" s="7"/>
      <c r="E105" s="7"/>
      <c r="F105" s="15"/>
      <c r="H105" s="11"/>
    </row>
    <row r="106" spans="1:6" ht="15" hidden="1">
      <c r="A106" s="13"/>
      <c r="B106" s="106" t="s">
        <v>122</v>
      </c>
      <c r="C106" s="107"/>
      <c r="D106" s="7"/>
      <c r="E106" s="7"/>
      <c r="F106" s="16"/>
    </row>
    <row r="107" spans="1:6" ht="15" hidden="1">
      <c r="A107" s="13"/>
      <c r="B107" s="106" t="s">
        <v>123</v>
      </c>
      <c r="C107" s="107"/>
      <c r="D107" s="7"/>
      <c r="E107" s="7"/>
      <c r="F107" s="16"/>
    </row>
    <row r="108" spans="1:6" s="1" customFormat="1" ht="15" hidden="1">
      <c r="A108" s="14"/>
      <c r="B108" s="106" t="s">
        <v>124</v>
      </c>
      <c r="C108" s="107"/>
      <c r="D108" s="8"/>
      <c r="E108" s="8"/>
      <c r="F108" s="15"/>
    </row>
    <row r="109" spans="1:6" s="1" customFormat="1" ht="15" hidden="1">
      <c r="A109" s="14"/>
      <c r="B109" s="106" t="s">
        <v>125</v>
      </c>
      <c r="C109" s="107"/>
      <c r="D109" s="9"/>
      <c r="E109" s="9"/>
      <c r="F109" s="15"/>
    </row>
    <row r="110" spans="1:6" ht="15" hidden="1">
      <c r="A110" s="13"/>
      <c r="B110" s="106" t="s">
        <v>126</v>
      </c>
      <c r="C110" s="107"/>
      <c r="D110" s="7"/>
      <c r="E110" s="7"/>
      <c r="F110" s="16"/>
    </row>
    <row r="111" spans="1:6" s="5" customFormat="1" ht="15" hidden="1">
      <c r="A111" s="18"/>
      <c r="B111" s="106" t="s">
        <v>106</v>
      </c>
      <c r="C111" s="107"/>
      <c r="D111" s="9"/>
      <c r="E111" s="9"/>
      <c r="F111" s="19"/>
    </row>
    <row r="112" spans="1:6" s="5" customFormat="1" ht="15" hidden="1">
      <c r="A112" s="18"/>
      <c r="B112" s="106" t="s">
        <v>128</v>
      </c>
      <c r="C112" s="107"/>
      <c r="D112" s="9"/>
      <c r="E112" s="9"/>
      <c r="F112" s="19"/>
    </row>
    <row r="113" spans="1:6" s="1" customFormat="1" ht="15" hidden="1">
      <c r="A113" s="14"/>
      <c r="B113" s="106" t="s">
        <v>57</v>
      </c>
      <c r="C113" s="107"/>
      <c r="D113" s="8">
        <f>SUM(D114)</f>
        <v>0</v>
      </c>
      <c r="E113" s="8">
        <f>SUM(E114)</f>
        <v>0</v>
      </c>
      <c r="F113" s="15"/>
    </row>
    <row r="114" spans="1:6" s="5" customFormat="1" ht="15" hidden="1">
      <c r="A114" s="18"/>
      <c r="B114" s="106" t="s">
        <v>65</v>
      </c>
      <c r="C114" s="107"/>
      <c r="D114" s="7"/>
      <c r="E114" s="7"/>
      <c r="F114" s="19"/>
    </row>
    <row r="115" spans="1:6" s="5" customFormat="1" ht="15" hidden="1">
      <c r="A115" s="18"/>
      <c r="B115" s="106" t="s">
        <v>58</v>
      </c>
      <c r="C115" s="107"/>
      <c r="D115" s="8">
        <f>SUM(D116)</f>
        <v>0</v>
      </c>
      <c r="E115" s="8">
        <f>SUM(E116)</f>
        <v>0</v>
      </c>
      <c r="F115" s="19"/>
    </row>
    <row r="116" spans="1:6" s="5" customFormat="1" ht="15" hidden="1">
      <c r="A116" s="18"/>
      <c r="B116" s="106" t="s">
        <v>115</v>
      </c>
      <c r="C116" s="107"/>
      <c r="D116" s="9"/>
      <c r="E116" s="9"/>
      <c r="F116" s="19"/>
    </row>
    <row r="117" spans="1:6" s="1" customFormat="1" ht="14.25">
      <c r="A117" s="14">
        <v>3</v>
      </c>
      <c r="B117" s="113" t="s">
        <v>64</v>
      </c>
      <c r="C117" s="114"/>
      <c r="D117" s="8">
        <f>D118+D126+D129+D131+D133+D137</f>
        <v>862027589</v>
      </c>
      <c r="E117" s="8">
        <f>E118+E126+E129+E131+E133+E137</f>
        <v>862027589</v>
      </c>
      <c r="F117" s="17"/>
    </row>
    <row r="118" spans="1:6" s="1" customFormat="1" ht="15" hidden="1">
      <c r="A118" s="14"/>
      <c r="B118" s="106" t="s">
        <v>70</v>
      </c>
      <c r="C118" s="107"/>
      <c r="D118" s="8">
        <f>SUM(D120:D121)</f>
        <v>0</v>
      </c>
      <c r="E118" s="8">
        <f>SUM(E120:E121)</f>
        <v>0</v>
      </c>
      <c r="F118" s="15"/>
    </row>
    <row r="119" spans="1:6" s="1" customFormat="1" ht="15" hidden="1">
      <c r="A119" s="14"/>
      <c r="B119" s="106" t="s">
        <v>120</v>
      </c>
      <c r="C119" s="107"/>
      <c r="D119" s="9"/>
      <c r="E119" s="9"/>
      <c r="F119" s="15"/>
    </row>
    <row r="120" spans="1:8" s="1" customFormat="1" ht="15" hidden="1">
      <c r="A120" s="14"/>
      <c r="B120" s="106" t="s">
        <v>121</v>
      </c>
      <c r="C120" s="107"/>
      <c r="D120" s="7"/>
      <c r="E120" s="7"/>
      <c r="F120" s="15"/>
      <c r="H120" s="11"/>
    </row>
    <row r="121" spans="1:6" ht="15" hidden="1">
      <c r="A121" s="13"/>
      <c r="B121" s="106" t="s">
        <v>122</v>
      </c>
      <c r="C121" s="107"/>
      <c r="D121" s="7"/>
      <c r="E121" s="7"/>
      <c r="F121" s="16"/>
    </row>
    <row r="122" spans="1:6" ht="15" hidden="1">
      <c r="A122" s="13"/>
      <c r="B122" s="106" t="s">
        <v>123</v>
      </c>
      <c r="C122" s="107"/>
      <c r="D122" s="7"/>
      <c r="E122" s="7"/>
      <c r="F122" s="16"/>
    </row>
    <row r="123" spans="1:6" s="1" customFormat="1" ht="15">
      <c r="A123" s="14"/>
      <c r="B123" s="106" t="s">
        <v>124</v>
      </c>
      <c r="C123" s="107"/>
      <c r="D123" s="8">
        <f>SUM(D125:D127)</f>
        <v>603453150</v>
      </c>
      <c r="E123" s="8">
        <f>SUM(E125:E127)</f>
        <v>603453150</v>
      </c>
      <c r="F123" s="15"/>
    </row>
    <row r="124" spans="1:6" s="1" customFormat="1" ht="15">
      <c r="A124" s="14"/>
      <c r="B124" s="106" t="s">
        <v>142</v>
      </c>
      <c r="C124" s="107"/>
      <c r="D124" s="9">
        <v>71955012</v>
      </c>
      <c r="E124" s="9">
        <v>71955012</v>
      </c>
      <c r="F124" s="15"/>
    </row>
    <row r="125" spans="1:6" ht="15" hidden="1">
      <c r="A125" s="13"/>
      <c r="B125" s="106" t="s">
        <v>126</v>
      </c>
      <c r="C125" s="107"/>
      <c r="D125" s="7"/>
      <c r="E125" s="7"/>
      <c r="F125" s="16"/>
    </row>
    <row r="126" spans="1:6" s="1" customFormat="1" ht="15">
      <c r="A126" s="14"/>
      <c r="B126" s="106" t="s">
        <v>127</v>
      </c>
      <c r="C126" s="107"/>
      <c r="D126" s="8">
        <f>SUM(D128)</f>
        <v>603453150</v>
      </c>
      <c r="E126" s="8">
        <f>SUM(E128)</f>
        <v>603453150</v>
      </c>
      <c r="F126" s="15"/>
    </row>
    <row r="127" spans="1:6" s="5" customFormat="1" ht="15" hidden="1">
      <c r="A127" s="18"/>
      <c r="B127" s="106" t="s">
        <v>106</v>
      </c>
      <c r="C127" s="107"/>
      <c r="D127" s="9"/>
      <c r="E127" s="9"/>
      <c r="F127" s="19"/>
    </row>
    <row r="128" spans="1:6" s="5" customFormat="1" ht="15">
      <c r="A128" s="18"/>
      <c r="B128" s="106" t="s">
        <v>128</v>
      </c>
      <c r="C128" s="107"/>
      <c r="D128" s="9">
        <v>603453150</v>
      </c>
      <c r="E128" s="9">
        <v>603453150</v>
      </c>
      <c r="F128" s="19"/>
    </row>
    <row r="129" spans="1:6" s="1" customFormat="1" ht="15">
      <c r="A129" s="14"/>
      <c r="B129" s="106" t="s">
        <v>48</v>
      </c>
      <c r="C129" s="107"/>
      <c r="D129" s="8">
        <f>SUM(D130)</f>
        <v>38800000</v>
      </c>
      <c r="E129" s="8">
        <f>SUM(E130)</f>
        <v>38800000</v>
      </c>
      <c r="F129" s="15"/>
    </row>
    <row r="130" spans="1:6" s="5" customFormat="1" ht="15">
      <c r="A130" s="18"/>
      <c r="B130" s="106" t="s">
        <v>143</v>
      </c>
      <c r="C130" s="107"/>
      <c r="D130" s="7">
        <v>38800000</v>
      </c>
      <c r="E130" s="7">
        <v>38800000</v>
      </c>
      <c r="F130" s="19"/>
    </row>
    <row r="131" spans="1:6" s="5" customFormat="1" ht="15">
      <c r="A131" s="18"/>
      <c r="B131" s="106" t="s">
        <v>58</v>
      </c>
      <c r="C131" s="107"/>
      <c r="D131" s="8">
        <f>SUM(D132)</f>
        <v>219774439</v>
      </c>
      <c r="E131" s="8">
        <f>SUM(E132)</f>
        <v>219774439</v>
      </c>
      <c r="F131" s="19"/>
    </row>
    <row r="132" spans="1:6" s="5" customFormat="1" ht="15">
      <c r="A132" s="18"/>
      <c r="B132" s="106" t="s">
        <v>144</v>
      </c>
      <c r="C132" s="107"/>
      <c r="D132" s="9">
        <v>219774439</v>
      </c>
      <c r="E132" s="9">
        <v>219774439</v>
      </c>
      <c r="F132" s="19"/>
    </row>
    <row r="133" spans="1:6" s="1" customFormat="1" ht="14.25" hidden="1">
      <c r="A133" s="14"/>
      <c r="B133" s="70" t="s">
        <v>59</v>
      </c>
      <c r="C133" s="21"/>
      <c r="D133" s="8">
        <f>SUM(D134:D136)</f>
        <v>0</v>
      </c>
      <c r="E133" s="8">
        <f>SUM(E134:E136)</f>
        <v>0</v>
      </c>
      <c r="F133" s="15"/>
    </row>
    <row r="134" spans="1:6" ht="15" hidden="1">
      <c r="A134" s="13"/>
      <c r="B134" s="71" t="s">
        <v>60</v>
      </c>
      <c r="C134" s="25"/>
      <c r="D134" s="7"/>
      <c r="E134" s="7"/>
      <c r="F134" s="16"/>
    </row>
    <row r="135" spans="1:6" ht="15" hidden="1">
      <c r="A135" s="13"/>
      <c r="B135" s="71" t="s">
        <v>61</v>
      </c>
      <c r="C135" s="25"/>
      <c r="D135" s="7"/>
      <c r="E135" s="7"/>
      <c r="F135" s="16"/>
    </row>
    <row r="136" spans="1:6" ht="15" hidden="1">
      <c r="A136" s="13"/>
      <c r="B136" s="71" t="s">
        <v>62</v>
      </c>
      <c r="C136" s="25"/>
      <c r="D136" s="7"/>
      <c r="E136" s="7"/>
      <c r="F136" s="16"/>
    </row>
    <row r="137" spans="1:6" s="1" customFormat="1" ht="14.25" hidden="1">
      <c r="A137" s="14"/>
      <c r="B137" s="70" t="s">
        <v>63</v>
      </c>
      <c r="C137" s="21"/>
      <c r="D137" s="8">
        <f>SUM(D138:D147)</f>
        <v>0</v>
      </c>
      <c r="E137" s="8">
        <f>SUM(E138:E147)</f>
        <v>0</v>
      </c>
      <c r="F137" s="15"/>
    </row>
    <row r="138" spans="1:6" s="5" customFormat="1" ht="15" hidden="1">
      <c r="A138" s="18"/>
      <c r="B138" s="72" t="s">
        <v>114</v>
      </c>
      <c r="C138" s="26"/>
      <c r="D138" s="9"/>
      <c r="E138" s="9"/>
      <c r="F138" s="19"/>
    </row>
    <row r="139" spans="1:6" s="5" customFormat="1" ht="15" hidden="1">
      <c r="A139" s="18"/>
      <c r="B139" s="72" t="s">
        <v>118</v>
      </c>
      <c r="C139" s="26"/>
      <c r="D139" s="9"/>
      <c r="E139" s="9"/>
      <c r="F139" s="19"/>
    </row>
    <row r="140" spans="1:6" s="5" customFormat="1" ht="15" hidden="1">
      <c r="A140" s="18"/>
      <c r="B140" s="73" t="s">
        <v>104</v>
      </c>
      <c r="C140" s="27"/>
      <c r="D140" s="9"/>
      <c r="E140" s="9"/>
      <c r="F140" s="19"/>
    </row>
    <row r="141" spans="1:6" s="5" customFormat="1" ht="18.75" customHeight="1" hidden="1">
      <c r="A141" s="18"/>
      <c r="B141" s="73" t="s">
        <v>89</v>
      </c>
      <c r="C141" s="27"/>
      <c r="D141" s="9"/>
      <c r="E141" s="9"/>
      <c r="F141" s="19"/>
    </row>
    <row r="142" spans="1:6" s="5" customFormat="1" ht="15" hidden="1">
      <c r="A142" s="18"/>
      <c r="B142" s="73" t="s">
        <v>89</v>
      </c>
      <c r="C142" s="27"/>
      <c r="D142" s="9"/>
      <c r="E142" s="9"/>
      <c r="F142" s="19"/>
    </row>
    <row r="143" spans="1:6" s="5" customFormat="1" ht="15" hidden="1">
      <c r="A143" s="18"/>
      <c r="B143" s="73" t="s">
        <v>89</v>
      </c>
      <c r="C143" s="27"/>
      <c r="D143" s="9"/>
      <c r="E143" s="9"/>
      <c r="F143" s="19"/>
    </row>
    <row r="144" spans="1:6" s="5" customFormat="1" ht="15" hidden="1">
      <c r="A144" s="18"/>
      <c r="B144" s="73" t="s">
        <v>97</v>
      </c>
      <c r="C144" s="27"/>
      <c r="D144" s="9"/>
      <c r="E144" s="9"/>
      <c r="F144" s="19"/>
    </row>
    <row r="145" spans="1:6" s="5" customFormat="1" ht="15" hidden="1">
      <c r="A145" s="18"/>
      <c r="B145" s="73" t="s">
        <v>99</v>
      </c>
      <c r="C145" s="27"/>
      <c r="D145" s="9"/>
      <c r="E145" s="9"/>
      <c r="F145" s="19"/>
    </row>
    <row r="146" spans="1:6" s="5" customFormat="1" ht="15" hidden="1">
      <c r="A146" s="18"/>
      <c r="B146" s="73" t="s">
        <v>95</v>
      </c>
      <c r="C146" s="27"/>
      <c r="D146" s="9"/>
      <c r="E146" s="9"/>
      <c r="F146" s="19"/>
    </row>
    <row r="147" spans="1:6" s="5" customFormat="1" ht="15" hidden="1">
      <c r="A147" s="18"/>
      <c r="B147" s="73" t="s">
        <v>129</v>
      </c>
      <c r="C147" s="27"/>
      <c r="D147" s="9"/>
      <c r="E147" s="9"/>
      <c r="F147" s="19"/>
    </row>
    <row r="148" spans="1:6" s="1" customFormat="1" ht="14.25" hidden="1">
      <c r="A148" s="14"/>
      <c r="B148" s="70" t="s">
        <v>77</v>
      </c>
      <c r="C148" s="21"/>
      <c r="D148" s="8">
        <f>SUM(D149)</f>
        <v>0</v>
      </c>
      <c r="E148" s="8">
        <f>SUM(E149)</f>
        <v>0</v>
      </c>
      <c r="F148" s="15"/>
    </row>
    <row r="149" spans="1:6" s="5" customFormat="1" ht="15" hidden="1">
      <c r="A149" s="18"/>
      <c r="B149" s="73" t="s">
        <v>105</v>
      </c>
      <c r="C149" s="27"/>
      <c r="D149" s="9"/>
      <c r="E149" s="9"/>
      <c r="F149" s="19"/>
    </row>
    <row r="150" spans="1:6" s="5" customFormat="1" ht="15" hidden="1">
      <c r="A150" s="18"/>
      <c r="B150" s="73"/>
      <c r="C150" s="27"/>
      <c r="D150" s="9"/>
      <c r="E150" s="9"/>
      <c r="F150" s="19"/>
    </row>
    <row r="151" spans="1:6" s="1" customFormat="1" ht="28.5" hidden="1">
      <c r="A151" s="14" t="s">
        <v>16</v>
      </c>
      <c r="B151" s="74" t="s">
        <v>90</v>
      </c>
      <c r="C151" s="20"/>
      <c r="D151" s="8">
        <f>D152+D165+D170+D178+D183</f>
        <v>0</v>
      </c>
      <c r="E151" s="8">
        <f>E152+E165+E170+E178+E183</f>
        <v>0</v>
      </c>
      <c r="F151" s="15"/>
    </row>
    <row r="152" spans="1:6" s="1" customFormat="1" ht="14.25" hidden="1">
      <c r="A152" s="14"/>
      <c r="B152" s="70" t="s">
        <v>28</v>
      </c>
      <c r="C152" s="21"/>
      <c r="D152" s="8">
        <f>SUM(D153:D155)</f>
        <v>0</v>
      </c>
      <c r="E152" s="8">
        <f>SUM(E153:E155)</f>
        <v>0</v>
      </c>
      <c r="F152" s="15"/>
    </row>
    <row r="153" spans="1:6" s="1" customFormat="1" ht="15" hidden="1">
      <c r="A153" s="14"/>
      <c r="B153" s="71" t="s">
        <v>35</v>
      </c>
      <c r="C153" s="25"/>
      <c r="D153" s="9"/>
      <c r="E153" s="9"/>
      <c r="F153" s="15"/>
    </row>
    <row r="154" spans="1:6" s="1" customFormat="1" ht="15" hidden="1">
      <c r="A154" s="14"/>
      <c r="B154" s="71" t="s">
        <v>83</v>
      </c>
      <c r="C154" s="25"/>
      <c r="D154" s="9"/>
      <c r="E154" s="9"/>
      <c r="F154" s="15"/>
    </row>
    <row r="155" spans="1:6" s="1" customFormat="1" ht="15" hidden="1">
      <c r="A155" s="14"/>
      <c r="B155" s="71" t="s">
        <v>36</v>
      </c>
      <c r="C155" s="25"/>
      <c r="D155" s="9"/>
      <c r="E155" s="9"/>
      <c r="F155" s="15"/>
    </row>
    <row r="156" spans="1:6" s="1" customFormat="1" ht="14.25" hidden="1">
      <c r="A156" s="14"/>
      <c r="B156" s="70" t="s">
        <v>29</v>
      </c>
      <c r="C156" s="21"/>
      <c r="D156" s="8">
        <f>SUM(D157:D162)</f>
        <v>0</v>
      </c>
      <c r="E156" s="8">
        <f>SUM(E157:E162)</f>
        <v>0</v>
      </c>
      <c r="F156" s="15"/>
    </row>
    <row r="157" spans="1:6" s="1" customFormat="1" ht="15" hidden="1">
      <c r="A157" s="14"/>
      <c r="B157" s="71" t="s">
        <v>37</v>
      </c>
      <c r="C157" s="25"/>
      <c r="D157" s="7"/>
      <c r="E157" s="7"/>
      <c r="F157" s="15"/>
    </row>
    <row r="158" spans="1:6" s="1" customFormat="1" ht="15" hidden="1">
      <c r="A158" s="14"/>
      <c r="B158" s="71" t="s">
        <v>39</v>
      </c>
      <c r="C158" s="25"/>
      <c r="D158" s="7"/>
      <c r="E158" s="7"/>
      <c r="F158" s="15"/>
    </row>
    <row r="159" spans="1:6" s="1" customFormat="1" ht="15" hidden="1">
      <c r="A159" s="14"/>
      <c r="B159" s="71" t="s">
        <v>40</v>
      </c>
      <c r="C159" s="25"/>
      <c r="D159" s="7"/>
      <c r="E159" s="7"/>
      <c r="F159" s="15"/>
    </row>
    <row r="160" spans="1:6" s="1" customFormat="1" ht="15" hidden="1">
      <c r="A160" s="14"/>
      <c r="B160" s="71" t="s">
        <v>41</v>
      </c>
      <c r="C160" s="25"/>
      <c r="D160" s="7"/>
      <c r="E160" s="7"/>
      <c r="F160" s="15"/>
    </row>
    <row r="161" spans="1:6" s="1" customFormat="1" ht="15" hidden="1">
      <c r="A161" s="14"/>
      <c r="B161" s="71" t="s">
        <v>80</v>
      </c>
      <c r="C161" s="25"/>
      <c r="D161" s="7"/>
      <c r="E161" s="7"/>
      <c r="F161" s="15"/>
    </row>
    <row r="162" spans="1:6" s="1" customFormat="1" ht="15" hidden="1">
      <c r="A162" s="14"/>
      <c r="B162" s="71" t="s">
        <v>42</v>
      </c>
      <c r="C162" s="25"/>
      <c r="D162" s="7"/>
      <c r="E162" s="7"/>
      <c r="F162" s="15"/>
    </row>
    <row r="163" spans="1:6" s="1" customFormat="1" ht="14.25" hidden="1">
      <c r="A163" s="14"/>
      <c r="B163" s="70" t="s">
        <v>30</v>
      </c>
      <c r="C163" s="21"/>
      <c r="D163" s="8">
        <f>D164</f>
        <v>0</v>
      </c>
      <c r="E163" s="8">
        <f>E164</f>
        <v>0</v>
      </c>
      <c r="F163" s="15"/>
    </row>
    <row r="164" spans="1:6" s="1" customFormat="1" ht="15" hidden="1">
      <c r="A164" s="14"/>
      <c r="B164" s="71" t="s">
        <v>31</v>
      </c>
      <c r="C164" s="25"/>
      <c r="D164" s="7"/>
      <c r="E164" s="7"/>
      <c r="F164" s="15"/>
    </row>
    <row r="165" spans="1:6" s="1" customFormat="1" ht="15.75" customHeight="1" hidden="1">
      <c r="A165" s="14"/>
      <c r="B165" s="70" t="s">
        <v>48</v>
      </c>
      <c r="C165" s="21"/>
      <c r="D165" s="8">
        <f>SUM(D166:D169)</f>
        <v>0</v>
      </c>
      <c r="E165" s="8">
        <f>SUM(E166:E169)</f>
        <v>0</v>
      </c>
      <c r="F165" s="15"/>
    </row>
    <row r="166" spans="1:6" s="1" customFormat="1" ht="15.75" customHeight="1" hidden="1">
      <c r="A166" s="14"/>
      <c r="B166" s="71" t="s">
        <v>49</v>
      </c>
      <c r="C166" s="25"/>
      <c r="D166" s="9"/>
      <c r="E166" s="9"/>
      <c r="F166" s="15"/>
    </row>
    <row r="167" spans="1:6" s="1" customFormat="1" ht="15.75" customHeight="1" hidden="1">
      <c r="A167" s="14"/>
      <c r="B167" s="71" t="s">
        <v>107</v>
      </c>
      <c r="C167" s="25"/>
      <c r="D167" s="9"/>
      <c r="E167" s="9"/>
      <c r="F167" s="15"/>
    </row>
    <row r="168" spans="1:6" s="1" customFormat="1" ht="15.75" customHeight="1" hidden="1">
      <c r="A168" s="14"/>
      <c r="B168" s="71" t="s">
        <v>108</v>
      </c>
      <c r="C168" s="25"/>
      <c r="D168" s="9"/>
      <c r="E168" s="9"/>
      <c r="F168" s="15"/>
    </row>
    <row r="169" spans="1:6" s="1" customFormat="1" ht="15.75" customHeight="1" hidden="1">
      <c r="A169" s="14"/>
      <c r="B169" s="71" t="s">
        <v>93</v>
      </c>
      <c r="C169" s="25"/>
      <c r="D169" s="9"/>
      <c r="E169" s="9"/>
      <c r="F169" s="15"/>
    </row>
    <row r="170" spans="1:6" ht="15" hidden="1">
      <c r="A170" s="13"/>
      <c r="B170" s="70" t="s">
        <v>57</v>
      </c>
      <c r="C170" s="21"/>
      <c r="D170" s="8">
        <f>SUM(D171:D173)</f>
        <v>0</v>
      </c>
      <c r="E170" s="8">
        <f>SUM(E171:E173)</f>
        <v>0</v>
      </c>
      <c r="F170" s="16"/>
    </row>
    <row r="171" spans="1:6" ht="15" hidden="1">
      <c r="A171" s="13"/>
      <c r="B171" s="71" t="s">
        <v>71</v>
      </c>
      <c r="C171" s="25"/>
      <c r="D171" s="7"/>
      <c r="E171" s="7"/>
      <c r="F171" s="16"/>
    </row>
    <row r="172" spans="1:6" ht="15" hidden="1">
      <c r="A172" s="13"/>
      <c r="B172" s="71" t="s">
        <v>109</v>
      </c>
      <c r="C172" s="25"/>
      <c r="D172" s="7"/>
      <c r="E172" s="7"/>
      <c r="F172" s="16"/>
    </row>
    <row r="173" spans="1:6" ht="15.75" customHeight="1" hidden="1">
      <c r="A173" s="13"/>
      <c r="B173" s="71" t="s">
        <v>92</v>
      </c>
      <c r="C173" s="25"/>
      <c r="D173" s="7"/>
      <c r="E173" s="7"/>
      <c r="F173" s="16"/>
    </row>
    <row r="174" spans="1:6" ht="15.75" customHeight="1" hidden="1">
      <c r="A174" s="13"/>
      <c r="B174" s="70" t="s">
        <v>58</v>
      </c>
      <c r="C174" s="21"/>
      <c r="D174" s="8">
        <f>SUM(D175:D177)</f>
        <v>0</v>
      </c>
      <c r="E174" s="8">
        <f>SUM(E175:E177)</f>
        <v>0</v>
      </c>
      <c r="F174" s="16"/>
    </row>
    <row r="175" spans="1:6" ht="15" hidden="1">
      <c r="A175" s="13"/>
      <c r="B175" s="71" t="s">
        <v>67</v>
      </c>
      <c r="C175" s="25"/>
      <c r="D175" s="7"/>
      <c r="E175" s="7"/>
      <c r="F175" s="16"/>
    </row>
    <row r="176" spans="1:6" ht="15" hidden="1">
      <c r="A176" s="13"/>
      <c r="B176" s="71" t="s">
        <v>84</v>
      </c>
      <c r="C176" s="25"/>
      <c r="D176" s="7"/>
      <c r="E176" s="7"/>
      <c r="F176" s="16"/>
    </row>
    <row r="177" spans="1:6" ht="15.75" customHeight="1" hidden="1">
      <c r="A177" s="13"/>
      <c r="B177" s="71" t="s">
        <v>69</v>
      </c>
      <c r="C177" s="25"/>
      <c r="D177" s="7"/>
      <c r="E177" s="7"/>
      <c r="F177" s="16"/>
    </row>
    <row r="178" spans="1:6" s="1" customFormat="1" ht="14.25" hidden="1">
      <c r="A178" s="14"/>
      <c r="B178" s="70" t="s">
        <v>59</v>
      </c>
      <c r="C178" s="21"/>
      <c r="D178" s="8">
        <f>SUM(D179:D180)</f>
        <v>0</v>
      </c>
      <c r="E178" s="8">
        <f>SUM(E179:E180)</f>
        <v>0</v>
      </c>
      <c r="F178" s="15"/>
    </row>
    <row r="179" spans="1:6" s="1" customFormat="1" ht="15" hidden="1">
      <c r="A179" s="14"/>
      <c r="B179" s="71" t="s">
        <v>110</v>
      </c>
      <c r="C179" s="25"/>
      <c r="D179" s="9"/>
      <c r="E179" s="9"/>
      <c r="F179" s="15"/>
    </row>
    <row r="180" spans="1:6" s="1" customFormat="1" ht="15" hidden="1">
      <c r="A180" s="14"/>
      <c r="B180" s="71" t="s">
        <v>111</v>
      </c>
      <c r="C180" s="25"/>
      <c r="D180" s="9"/>
      <c r="E180" s="9"/>
      <c r="F180" s="15"/>
    </row>
    <row r="181" spans="1:6" ht="15" hidden="1">
      <c r="A181" s="13"/>
      <c r="B181" s="71" t="s">
        <v>60</v>
      </c>
      <c r="C181" s="25"/>
      <c r="D181" s="7"/>
      <c r="E181" s="7"/>
      <c r="F181" s="16"/>
    </row>
    <row r="182" spans="1:6" ht="15" hidden="1">
      <c r="A182" s="13"/>
      <c r="B182" s="71" t="s">
        <v>91</v>
      </c>
      <c r="C182" s="25"/>
      <c r="D182" s="7"/>
      <c r="E182" s="7"/>
      <c r="F182" s="16"/>
    </row>
    <row r="183" spans="1:6" s="1" customFormat="1" ht="15.75" customHeight="1" hidden="1">
      <c r="A183" s="14"/>
      <c r="B183" s="70" t="s">
        <v>63</v>
      </c>
      <c r="C183" s="21"/>
      <c r="D183" s="8">
        <f>SUM(D184:D187)</f>
        <v>0</v>
      </c>
      <c r="E183" s="8">
        <f>SUM(E184:E187)</f>
        <v>0</v>
      </c>
      <c r="F183" s="15"/>
    </row>
    <row r="184" spans="1:6" ht="15" hidden="1">
      <c r="A184" s="14"/>
      <c r="B184" s="73" t="s">
        <v>81</v>
      </c>
      <c r="C184" s="27"/>
      <c r="D184" s="9"/>
      <c r="E184" s="9"/>
      <c r="F184" s="16"/>
    </row>
    <row r="185" spans="1:6" s="1" customFormat="1" ht="15" hidden="1">
      <c r="A185" s="14"/>
      <c r="B185" s="72" t="s">
        <v>113</v>
      </c>
      <c r="C185" s="26"/>
      <c r="D185" s="9"/>
      <c r="E185" s="9"/>
      <c r="F185" s="15"/>
    </row>
    <row r="186" spans="1:6" ht="15" hidden="1">
      <c r="A186" s="14"/>
      <c r="B186" s="70" t="s">
        <v>112</v>
      </c>
      <c r="C186" s="21"/>
      <c r="D186" s="9"/>
      <c r="E186" s="9"/>
      <c r="F186" s="16"/>
    </row>
    <row r="187" spans="1:6" ht="15.75" customHeight="1" hidden="1">
      <c r="A187" s="13"/>
      <c r="B187" s="72" t="s">
        <v>72</v>
      </c>
      <c r="C187" s="26"/>
      <c r="D187" s="9"/>
      <c r="E187" s="9"/>
      <c r="F187" s="16"/>
    </row>
    <row r="188" spans="1:6" ht="15" hidden="1">
      <c r="A188" s="13"/>
      <c r="B188" s="70" t="s">
        <v>77</v>
      </c>
      <c r="C188" s="21"/>
      <c r="D188" s="8">
        <f>D189</f>
        <v>0</v>
      </c>
      <c r="E188" s="8">
        <f>E189</f>
        <v>0</v>
      </c>
      <c r="F188" s="16"/>
    </row>
    <row r="189" spans="1:6" ht="15" hidden="1">
      <c r="A189" s="13"/>
      <c r="B189" s="72" t="s">
        <v>82</v>
      </c>
      <c r="C189" s="26"/>
      <c r="D189" s="7"/>
      <c r="E189" s="7"/>
      <c r="F189" s="16"/>
    </row>
    <row r="190" spans="1:6" s="1" customFormat="1" ht="19.5" customHeight="1">
      <c r="A190" s="108" t="s">
        <v>148</v>
      </c>
      <c r="B190" s="109"/>
      <c r="C190" s="110"/>
      <c r="D190" s="8">
        <f>D8+D32</f>
        <v>1875087391</v>
      </c>
      <c r="E190" s="8">
        <f>E8+E32</f>
        <v>1875087391</v>
      </c>
      <c r="F190" s="15"/>
    </row>
    <row r="192" spans="1:6" ht="15">
      <c r="A192" s="111"/>
      <c r="B192" s="111"/>
      <c r="C192" s="22"/>
      <c r="D192" s="112" t="s">
        <v>145</v>
      </c>
      <c r="E192" s="112"/>
      <c r="F192" s="112"/>
    </row>
    <row r="193" spans="1:6" ht="15">
      <c r="A193" s="105" t="s">
        <v>149</v>
      </c>
      <c r="B193" s="105"/>
      <c r="C193" s="2"/>
      <c r="D193" s="105" t="s">
        <v>24</v>
      </c>
      <c r="E193" s="105"/>
      <c r="F193" s="105"/>
    </row>
    <row r="194" spans="2:5" ht="15">
      <c r="B194" s="3"/>
      <c r="C194" s="3"/>
      <c r="D194" s="4"/>
      <c r="E194" s="4"/>
    </row>
    <row r="195" spans="2:5" ht="15">
      <c r="B195" s="3"/>
      <c r="C195" s="3"/>
      <c r="D195" s="4"/>
      <c r="E195" s="4"/>
    </row>
    <row r="196" spans="2:5" ht="15">
      <c r="B196" s="3"/>
      <c r="C196" s="3"/>
      <c r="D196" s="4"/>
      <c r="E196" s="4"/>
    </row>
    <row r="197" spans="2:5" ht="15">
      <c r="B197" s="3"/>
      <c r="C197" s="3"/>
      <c r="D197" s="4"/>
      <c r="E197" s="4"/>
    </row>
    <row r="198" spans="1:7" s="1" customFormat="1" ht="15">
      <c r="A198"/>
      <c r="B198" s="3"/>
      <c r="C198" s="3"/>
      <c r="D198" s="4"/>
      <c r="E198" s="4"/>
      <c r="F198"/>
      <c r="G198"/>
    </row>
    <row r="199" spans="2:5" ht="15">
      <c r="B199" s="3"/>
      <c r="C199" s="3"/>
      <c r="D199" s="4"/>
      <c r="E199" s="4"/>
    </row>
    <row r="200" spans="1:7" ht="15">
      <c r="A200" s="105" t="s">
        <v>132</v>
      </c>
      <c r="B200" s="105"/>
      <c r="C200" s="2"/>
      <c r="D200" s="99" t="s">
        <v>94</v>
      </c>
      <c r="E200" s="99"/>
      <c r="F200" s="99"/>
      <c r="G200" s="1"/>
    </row>
    <row r="201" spans="1:5" ht="15">
      <c r="A201" s="24"/>
      <c r="B201" s="24"/>
      <c r="C201" s="24"/>
      <c r="D201" s="4"/>
      <c r="E201" s="4"/>
    </row>
  </sheetData>
  <sheetProtection/>
  <mergeCells count="135">
    <mergeCell ref="A3:E3"/>
    <mergeCell ref="A4:E4"/>
    <mergeCell ref="A5:E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A200:B200"/>
    <mergeCell ref="D200:F200"/>
    <mergeCell ref="B131:C131"/>
    <mergeCell ref="B132:C132"/>
    <mergeCell ref="A190:C190"/>
    <mergeCell ref="A192:B192"/>
    <mergeCell ref="D192:F192"/>
    <mergeCell ref="A193:B193"/>
    <mergeCell ref="D193:F193"/>
  </mergeCells>
  <printOptions/>
  <pageMargins left="0.6299212598425197" right="0.35433070866141736" top="0.7086614173228347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6"/>
  <sheetViews>
    <sheetView tabSelected="1" zoomScalePageLayoutView="0" workbookViewId="0" topLeftCell="A60">
      <selection activeCell="K235" sqref="K235"/>
    </sheetView>
  </sheetViews>
  <sheetFormatPr defaultColWidth="9.140625" defaultRowHeight="15"/>
  <cols>
    <col min="1" max="1" width="6.421875" style="0" customWidth="1"/>
    <col min="2" max="2" width="30.8515625" style="3" customWidth="1"/>
    <col min="3" max="3" width="14.00390625" style="3" customWidth="1"/>
    <col min="4" max="4" width="15.421875" style="4" customWidth="1"/>
    <col min="5" max="5" width="14.57421875" style="4" customWidth="1"/>
    <col min="6" max="6" width="15.00390625" style="0" customWidth="1"/>
    <col min="7" max="7" width="0" style="0" hidden="1" customWidth="1"/>
    <col min="8" max="8" width="22.57421875" style="0" hidden="1" customWidth="1"/>
    <col min="9" max="10" width="0" style="0" hidden="1" customWidth="1"/>
  </cols>
  <sheetData>
    <row r="1" spans="1:5" ht="15">
      <c r="A1" s="1" t="s">
        <v>25</v>
      </c>
      <c r="B1" s="12"/>
      <c r="C1" s="12"/>
      <c r="E1" s="4" t="s">
        <v>21</v>
      </c>
    </row>
    <row r="2" ht="15">
      <c r="A2" t="s">
        <v>26</v>
      </c>
    </row>
    <row r="3" spans="1:5" ht="18.75">
      <c r="A3" s="119" t="s">
        <v>0</v>
      </c>
      <c r="B3" s="119"/>
      <c r="C3" s="119"/>
      <c r="D3" s="119"/>
      <c r="E3" s="119"/>
    </row>
    <row r="4" spans="1:5" ht="15">
      <c r="A4" s="105" t="s">
        <v>182</v>
      </c>
      <c r="B4" s="105"/>
      <c r="C4" s="105"/>
      <c r="D4" s="105"/>
      <c r="E4" s="105"/>
    </row>
    <row r="5" spans="1:5" ht="15">
      <c r="A5" s="105" t="s">
        <v>198</v>
      </c>
      <c r="B5" s="105"/>
      <c r="C5" s="105"/>
      <c r="D5" s="105"/>
      <c r="E5" s="105"/>
    </row>
    <row r="7" spans="1:8" s="2" customFormat="1" ht="81.75" customHeight="1">
      <c r="A7" s="84" t="s">
        <v>2</v>
      </c>
      <c r="B7" s="120" t="s">
        <v>3</v>
      </c>
      <c r="C7" s="121"/>
      <c r="D7" s="33" t="s">
        <v>146</v>
      </c>
      <c r="E7" s="33" t="s">
        <v>147</v>
      </c>
      <c r="F7" s="84" t="s">
        <v>157</v>
      </c>
      <c r="H7" s="10"/>
    </row>
    <row r="8" spans="1:8" s="87" customFormat="1" ht="18.75" customHeight="1">
      <c r="A8" s="85" t="s">
        <v>4</v>
      </c>
      <c r="B8" s="115" t="s">
        <v>22</v>
      </c>
      <c r="C8" s="116"/>
      <c r="D8" s="37">
        <f>D9</f>
        <v>0</v>
      </c>
      <c r="E8" s="37">
        <f>E9</f>
        <v>0</v>
      </c>
      <c r="F8" s="86"/>
      <c r="H8" s="88"/>
    </row>
    <row r="9" spans="1:6" s="1" customFormat="1" ht="14.25">
      <c r="A9" s="14">
        <v>1</v>
      </c>
      <c r="B9" s="113" t="s">
        <v>184</v>
      </c>
      <c r="C9" s="114"/>
      <c r="D9" s="8"/>
      <c r="E9" s="8"/>
      <c r="F9" s="15"/>
    </row>
    <row r="10" spans="1:6" ht="15" hidden="1">
      <c r="A10" s="13">
        <v>1</v>
      </c>
      <c r="B10" s="113" t="s">
        <v>5</v>
      </c>
      <c r="C10" s="114"/>
      <c r="D10" s="7"/>
      <c r="E10" s="7"/>
      <c r="F10" s="16"/>
    </row>
    <row r="11" spans="1:6" ht="15" hidden="1">
      <c r="A11" s="13"/>
      <c r="B11" s="113" t="s">
        <v>6</v>
      </c>
      <c r="C11" s="114"/>
      <c r="D11" s="7"/>
      <c r="E11" s="7"/>
      <c r="F11" s="16"/>
    </row>
    <row r="12" spans="1:6" ht="15" hidden="1">
      <c r="A12" s="13">
        <v>2</v>
      </c>
      <c r="B12" s="113" t="s">
        <v>7</v>
      </c>
      <c r="C12" s="114"/>
      <c r="D12" s="7"/>
      <c r="E12" s="7"/>
      <c r="F12" s="16"/>
    </row>
    <row r="13" spans="1:6" ht="15" hidden="1">
      <c r="A13" s="13"/>
      <c r="B13" s="113" t="s">
        <v>17</v>
      </c>
      <c r="C13" s="114"/>
      <c r="D13" s="7"/>
      <c r="E13" s="7"/>
      <c r="F13" s="16"/>
    </row>
    <row r="14" spans="1:6" ht="15" hidden="1">
      <c r="A14" s="13">
        <v>3</v>
      </c>
      <c r="B14" s="113" t="s">
        <v>18</v>
      </c>
      <c r="C14" s="114"/>
      <c r="D14" s="7"/>
      <c r="E14" s="7"/>
      <c r="F14" s="16"/>
    </row>
    <row r="15" spans="1:6" ht="15" hidden="1">
      <c r="A15" s="13">
        <v>4</v>
      </c>
      <c r="B15" s="113" t="s">
        <v>9</v>
      </c>
      <c r="C15" s="114"/>
      <c r="D15" s="7"/>
      <c r="E15" s="7"/>
      <c r="F15" s="16"/>
    </row>
    <row r="16" spans="1:6" ht="15" hidden="1">
      <c r="A16" s="13"/>
      <c r="B16" s="113" t="s">
        <v>19</v>
      </c>
      <c r="C16" s="114"/>
      <c r="D16" s="7"/>
      <c r="E16" s="7"/>
      <c r="F16" s="16"/>
    </row>
    <row r="17" spans="1:6" s="1" customFormat="1" ht="15">
      <c r="A17" s="18" t="s">
        <v>183</v>
      </c>
      <c r="B17" s="117" t="s">
        <v>11</v>
      </c>
      <c r="C17" s="118"/>
      <c r="D17" s="9"/>
      <c r="E17" s="9"/>
      <c r="F17" s="15"/>
    </row>
    <row r="18" spans="1:6" ht="15" hidden="1">
      <c r="A18" s="18">
        <v>1</v>
      </c>
      <c r="B18" s="117" t="s">
        <v>12</v>
      </c>
      <c r="C18" s="118"/>
      <c r="D18" s="9"/>
      <c r="E18" s="9"/>
      <c r="F18" s="16"/>
    </row>
    <row r="19" spans="1:6" ht="15" hidden="1">
      <c r="A19" s="18"/>
      <c r="B19" s="117" t="s">
        <v>6</v>
      </c>
      <c r="C19" s="118"/>
      <c r="D19" s="9"/>
      <c r="E19" s="9"/>
      <c r="F19" s="16"/>
    </row>
    <row r="20" spans="1:6" ht="15" hidden="1">
      <c r="A20" s="18">
        <v>2</v>
      </c>
      <c r="B20" s="117" t="s">
        <v>7</v>
      </c>
      <c r="C20" s="118"/>
      <c r="D20" s="9"/>
      <c r="E20" s="9"/>
      <c r="F20" s="16"/>
    </row>
    <row r="21" spans="1:6" ht="15" hidden="1">
      <c r="A21" s="18"/>
      <c r="B21" s="117" t="s">
        <v>17</v>
      </c>
      <c r="C21" s="118"/>
      <c r="D21" s="9"/>
      <c r="E21" s="9"/>
      <c r="F21" s="16"/>
    </row>
    <row r="22" spans="1:6" ht="15" hidden="1">
      <c r="A22" s="18">
        <v>3</v>
      </c>
      <c r="B22" s="117" t="s">
        <v>13</v>
      </c>
      <c r="C22" s="118"/>
      <c r="D22" s="9"/>
      <c r="E22" s="9"/>
      <c r="F22" s="16"/>
    </row>
    <row r="23" spans="1:6" ht="15" hidden="1">
      <c r="A23" s="18"/>
      <c r="B23" s="117" t="s">
        <v>19</v>
      </c>
      <c r="C23" s="118"/>
      <c r="D23" s="9"/>
      <c r="E23" s="9"/>
      <c r="F23" s="16"/>
    </row>
    <row r="24" spans="1:6" s="1" customFormat="1" ht="15">
      <c r="A24" s="18" t="s">
        <v>185</v>
      </c>
      <c r="B24" s="117" t="s">
        <v>14</v>
      </c>
      <c r="C24" s="118"/>
      <c r="D24" s="9">
        <f>D25</f>
        <v>0</v>
      </c>
      <c r="E24" s="9"/>
      <c r="F24" s="15"/>
    </row>
    <row r="25" spans="1:6" s="1" customFormat="1" ht="15">
      <c r="A25" s="18"/>
      <c r="B25" s="117" t="s">
        <v>12</v>
      </c>
      <c r="C25" s="118"/>
      <c r="D25" s="9"/>
      <c r="E25" s="9"/>
      <c r="F25" s="15"/>
    </row>
    <row r="26" spans="1:6" ht="15" hidden="1">
      <c r="A26" s="13"/>
      <c r="B26" s="113" t="s">
        <v>6</v>
      </c>
      <c r="C26" s="114"/>
      <c r="D26" s="7"/>
      <c r="E26" s="7"/>
      <c r="F26" s="16"/>
    </row>
    <row r="27" spans="1:6" ht="15" hidden="1">
      <c r="A27" s="13">
        <v>2</v>
      </c>
      <c r="B27" s="113" t="s">
        <v>15</v>
      </c>
      <c r="C27" s="114"/>
      <c r="D27" s="7"/>
      <c r="E27" s="7"/>
      <c r="F27" s="16"/>
    </row>
    <row r="28" spans="1:6" ht="15" hidden="1">
      <c r="A28" s="13"/>
      <c r="B28" s="113" t="s">
        <v>17</v>
      </c>
      <c r="C28" s="114"/>
      <c r="D28" s="7"/>
      <c r="E28" s="7"/>
      <c r="F28" s="16"/>
    </row>
    <row r="29" spans="1:6" ht="15" hidden="1">
      <c r="A29" s="13">
        <v>3</v>
      </c>
      <c r="B29" s="113" t="s">
        <v>8</v>
      </c>
      <c r="C29" s="114"/>
      <c r="D29" s="7"/>
      <c r="E29" s="7"/>
      <c r="F29" s="16"/>
    </row>
    <row r="30" spans="1:6" ht="15" hidden="1">
      <c r="A30" s="13">
        <v>4</v>
      </c>
      <c r="B30" s="113" t="s">
        <v>13</v>
      </c>
      <c r="C30" s="114"/>
      <c r="D30" s="7"/>
      <c r="E30" s="7"/>
      <c r="F30" s="16"/>
    </row>
    <row r="31" spans="1:6" ht="15" hidden="1">
      <c r="A31" s="13"/>
      <c r="B31" s="113" t="s">
        <v>19</v>
      </c>
      <c r="C31" s="114"/>
      <c r="D31" s="7"/>
      <c r="E31" s="7"/>
      <c r="F31" s="16"/>
    </row>
    <row r="32" spans="1:6" s="87" customFormat="1" ht="14.25">
      <c r="A32" s="85" t="s">
        <v>10</v>
      </c>
      <c r="B32" s="115" t="s">
        <v>23</v>
      </c>
      <c r="C32" s="116"/>
      <c r="D32" s="37">
        <f>D33+D119+D103</f>
        <v>479946235.0239999</v>
      </c>
      <c r="E32" s="37">
        <f>E33+E119+E103</f>
        <v>479946235.0239999</v>
      </c>
      <c r="F32" s="89"/>
    </row>
    <row r="33" spans="1:8" s="1" customFormat="1" ht="14.25">
      <c r="A33" s="14">
        <v>1</v>
      </c>
      <c r="B33" s="113" t="s">
        <v>27</v>
      </c>
      <c r="C33" s="114"/>
      <c r="D33" s="8">
        <f>D34+D54+D95</f>
        <v>467704735.0239999</v>
      </c>
      <c r="E33" s="8">
        <f>E34+E54+E95</f>
        <v>467704735.0239999</v>
      </c>
      <c r="F33" s="17"/>
      <c r="H33" s="11"/>
    </row>
    <row r="34" spans="1:8" s="1" customFormat="1" ht="14.25">
      <c r="A34" s="14" t="s">
        <v>183</v>
      </c>
      <c r="B34" s="113" t="s">
        <v>74</v>
      </c>
      <c r="C34" s="114"/>
      <c r="D34" s="8">
        <f>D35+D39+D46+D51</f>
        <v>423877259.0239999</v>
      </c>
      <c r="E34" s="8">
        <f>E35+E39+E46+E51</f>
        <v>423877259.0239999</v>
      </c>
      <c r="F34" s="17"/>
      <c r="H34" s="11"/>
    </row>
    <row r="35" spans="1:6" s="1" customFormat="1" ht="14.25">
      <c r="A35" s="14"/>
      <c r="B35" s="113" t="s">
        <v>28</v>
      </c>
      <c r="C35" s="114"/>
      <c r="D35" s="8">
        <f>SUM(D36:D45)</f>
        <v>291175551.79999995</v>
      </c>
      <c r="E35" s="8">
        <f>SUM(E36:E45)</f>
        <v>291175551.79999995</v>
      </c>
      <c r="F35" s="17"/>
    </row>
    <row r="36" spans="1:6" ht="15">
      <c r="A36" s="13"/>
      <c r="B36" s="106" t="s">
        <v>35</v>
      </c>
      <c r="C36" s="107"/>
      <c r="D36" s="7">
        <f>'[1]T10'!$J$15+'[1]T10'!$T$14</f>
        <v>99705000</v>
      </c>
      <c r="E36" s="7">
        <f>'[1]T10'!$J$15+'[1]T10'!$T$14</f>
        <v>99705000</v>
      </c>
      <c r="F36" s="82"/>
    </row>
    <row r="37" spans="1:6" ht="15" hidden="1">
      <c r="A37" s="13"/>
      <c r="B37" s="71" t="s">
        <v>83</v>
      </c>
      <c r="C37" s="25"/>
      <c r="D37" s="7"/>
      <c r="E37" s="7"/>
      <c r="F37" s="16"/>
    </row>
    <row r="38" spans="1:6" ht="15">
      <c r="A38" s="13"/>
      <c r="B38" s="106" t="s">
        <v>36</v>
      </c>
      <c r="C38" s="107"/>
      <c r="D38" s="7">
        <f>'[1]T10'!$J$16+'[1]T10'!$T$15</f>
        <v>65751250</v>
      </c>
      <c r="E38" s="7">
        <f>'[1]T10'!$J$16+'[1]T10'!$T$15</f>
        <v>65751250</v>
      </c>
      <c r="F38" s="16"/>
    </row>
    <row r="39" spans="1:8" s="1" customFormat="1" ht="15">
      <c r="A39" s="14"/>
      <c r="B39" s="113" t="s">
        <v>29</v>
      </c>
      <c r="C39" s="114"/>
      <c r="D39" s="8">
        <f>D40+D41+D42+D43+D44+D45</f>
        <v>62859650.9</v>
      </c>
      <c r="E39" s="8">
        <f>E40+E41+E42+E43+E44+E45</f>
        <v>62859650.9</v>
      </c>
      <c r="F39" s="17"/>
      <c r="H39" s="95"/>
    </row>
    <row r="40" spans="1:6" ht="15">
      <c r="A40" s="13"/>
      <c r="B40" s="106" t="s">
        <v>37</v>
      </c>
      <c r="C40" s="107"/>
      <c r="D40" s="7">
        <f>'[1]T10'!$T$16+'[1]T10'!$J$17</f>
        <v>3392500</v>
      </c>
      <c r="E40" s="7">
        <f>'[1]T10'!$T$16+'[1]T10'!$J$17</f>
        <v>3392500</v>
      </c>
      <c r="F40" s="82"/>
    </row>
    <row r="41" spans="1:6" ht="15">
      <c r="A41" s="13"/>
      <c r="B41" s="106" t="s">
        <v>38</v>
      </c>
      <c r="C41" s="107"/>
      <c r="D41" s="7">
        <f>'[1]T10'!$J$18</f>
        <v>460000</v>
      </c>
      <c r="E41" s="7">
        <f>'[1]T10'!$J$18</f>
        <v>460000</v>
      </c>
      <c r="F41" s="16"/>
    </row>
    <row r="42" spans="1:6" ht="15">
      <c r="A42" s="13"/>
      <c r="B42" s="106" t="s">
        <v>39</v>
      </c>
      <c r="C42" s="107"/>
      <c r="D42" s="7">
        <f>'[1]T10'!$J$19</f>
        <v>39060325</v>
      </c>
      <c r="E42" s="7">
        <f>'[1]T10'!$J$19</f>
        <v>39060325</v>
      </c>
      <c r="F42" s="16"/>
    </row>
    <row r="43" spans="1:6" ht="15">
      <c r="A43" s="13"/>
      <c r="B43" s="106" t="s">
        <v>40</v>
      </c>
      <c r="C43" s="107"/>
      <c r="D43" s="7">
        <f>'[1]T10'!$J$20</f>
        <v>115000</v>
      </c>
      <c r="E43" s="7">
        <f>'[1]T10'!$J$20</f>
        <v>115000</v>
      </c>
      <c r="F43" s="16"/>
    </row>
    <row r="44" spans="1:6" ht="15">
      <c r="A44" s="13"/>
      <c r="B44" s="106" t="s">
        <v>41</v>
      </c>
      <c r="C44" s="107"/>
      <c r="D44" s="7">
        <f>'[1]T10'!$J$21+'[1]T10'!$T$17</f>
        <v>19430935.9</v>
      </c>
      <c r="E44" s="7">
        <f>'[1]T10'!$J$21+'[1]T10'!$T$17</f>
        <v>19430935.9</v>
      </c>
      <c r="F44" s="16"/>
    </row>
    <row r="45" spans="1:6" ht="15">
      <c r="A45" s="13"/>
      <c r="B45" s="106" t="s">
        <v>80</v>
      </c>
      <c r="C45" s="107"/>
      <c r="D45" s="7">
        <f>'[1]T10'!$J$22+'[1]T10'!$T$18</f>
        <v>400890</v>
      </c>
      <c r="E45" s="7">
        <f>'[1]T10'!$J$22+'[1]T10'!$T$18</f>
        <v>400890</v>
      </c>
      <c r="F45" s="16"/>
    </row>
    <row r="46" spans="1:6" s="1" customFormat="1" ht="14.25">
      <c r="A46" s="14"/>
      <c r="B46" s="113" t="s">
        <v>30</v>
      </c>
      <c r="C46" s="114"/>
      <c r="D46" s="8">
        <f>SUM(D47:D50)</f>
        <v>69727056.324</v>
      </c>
      <c r="E46" s="8">
        <f>SUM(E47:E50)</f>
        <v>69727056.324</v>
      </c>
      <c r="F46" s="15"/>
    </row>
    <row r="47" spans="1:6" ht="15">
      <c r="A47" s="13"/>
      <c r="B47" s="106" t="s">
        <v>31</v>
      </c>
      <c r="C47" s="107"/>
      <c r="D47" s="7">
        <f>'[1]T10'!$T$19</f>
        <v>33962503.662</v>
      </c>
      <c r="E47" s="7">
        <f>'[1]T10'!$T$19</f>
        <v>33962503.662</v>
      </c>
      <c r="F47" s="16"/>
    </row>
    <row r="48" spans="1:6" ht="15">
      <c r="A48" s="13"/>
      <c r="B48" s="106" t="s">
        <v>32</v>
      </c>
      <c r="C48" s="107"/>
      <c r="D48" s="7">
        <f>'[1]T10'!$T$19</f>
        <v>33962503.662</v>
      </c>
      <c r="E48" s="7">
        <f>'[1]T10'!$T$19</f>
        <v>33962503.662</v>
      </c>
      <c r="F48" s="16"/>
    </row>
    <row r="49" spans="1:6" ht="15">
      <c r="A49" s="13"/>
      <c r="B49" s="106" t="s">
        <v>33</v>
      </c>
      <c r="C49" s="107"/>
      <c r="D49" s="7"/>
      <c r="E49" s="7"/>
      <c r="F49" s="16"/>
    </row>
    <row r="50" spans="1:6" ht="15">
      <c r="A50" s="13"/>
      <c r="B50" s="106" t="s">
        <v>34</v>
      </c>
      <c r="C50" s="107"/>
      <c r="D50" s="7">
        <f>'[1]T10'!$R$21</f>
        <v>1802049</v>
      </c>
      <c r="E50" s="7">
        <f>'[1]T10'!$R$21</f>
        <v>1802049</v>
      </c>
      <c r="F50" s="16"/>
    </row>
    <row r="51" spans="1:6" s="1" customFormat="1" ht="14.25">
      <c r="A51" s="14"/>
      <c r="B51" s="113" t="s">
        <v>43</v>
      </c>
      <c r="C51" s="114"/>
      <c r="D51" s="8">
        <f>SUM(D52:D53)</f>
        <v>115000</v>
      </c>
      <c r="E51" s="8">
        <f>SUM(E52:E53)</f>
        <v>115000</v>
      </c>
      <c r="F51" s="15"/>
    </row>
    <row r="52" spans="1:6" ht="15">
      <c r="A52" s="13"/>
      <c r="B52" s="106" t="s">
        <v>44</v>
      </c>
      <c r="C52" s="107"/>
      <c r="D52" s="7"/>
      <c r="E52" s="7"/>
      <c r="F52" s="16"/>
    </row>
    <row r="53" spans="1:6" ht="15">
      <c r="A53" s="13"/>
      <c r="B53" s="106" t="s">
        <v>134</v>
      </c>
      <c r="C53" s="107"/>
      <c r="D53" s="7">
        <f>'[1]T10'!$H$23</f>
        <v>115000</v>
      </c>
      <c r="E53" s="7">
        <f>'[1]T10'!$H$23</f>
        <v>115000</v>
      </c>
      <c r="F53" s="16"/>
    </row>
    <row r="54" spans="1:8" ht="15">
      <c r="A54" s="14" t="s">
        <v>185</v>
      </c>
      <c r="B54" s="113" t="s">
        <v>45</v>
      </c>
      <c r="C54" s="114"/>
      <c r="D54" s="8">
        <f>D55+D64+D71+D60+D76+D79+D89</f>
        <v>31457775</v>
      </c>
      <c r="E54" s="8">
        <f>E55+E64+E71+E60+E76+E79+E89</f>
        <v>31457775</v>
      </c>
      <c r="F54" s="82"/>
      <c r="H54" s="6"/>
    </row>
    <row r="55" spans="1:6" s="1" customFormat="1" ht="14.25">
      <c r="A55" s="14"/>
      <c r="B55" s="113" t="s">
        <v>46</v>
      </c>
      <c r="C55" s="114"/>
      <c r="D55" s="8">
        <f>SUM(D58)</f>
        <v>300000</v>
      </c>
      <c r="E55" s="8">
        <f>SUM(E58)</f>
        <v>300000</v>
      </c>
      <c r="F55" s="15"/>
    </row>
    <row r="56" spans="1:6" s="5" customFormat="1" ht="15">
      <c r="A56" s="18"/>
      <c r="B56" s="106" t="s">
        <v>47</v>
      </c>
      <c r="C56" s="107"/>
      <c r="D56" s="9">
        <f>7415991</f>
        <v>7415991</v>
      </c>
      <c r="E56" s="9">
        <f>7415991</f>
        <v>7415991</v>
      </c>
      <c r="F56" s="19"/>
    </row>
    <row r="57" spans="1:6" s="5" customFormat="1" ht="15">
      <c r="A57" s="18"/>
      <c r="B57" s="106" t="s">
        <v>135</v>
      </c>
      <c r="C57" s="107"/>
      <c r="D57" s="9"/>
      <c r="E57" s="9"/>
      <c r="F57" s="19"/>
    </row>
    <row r="58" spans="1:6" s="5" customFormat="1" ht="15">
      <c r="A58" s="18"/>
      <c r="B58" s="106" t="s">
        <v>136</v>
      </c>
      <c r="C58" s="107"/>
      <c r="D58" s="9">
        <v>300000</v>
      </c>
      <c r="E58" s="9">
        <v>300000</v>
      </c>
      <c r="F58" s="19"/>
    </row>
    <row r="59" spans="1:6" s="5" customFormat="1" ht="15" hidden="1">
      <c r="A59" s="18"/>
      <c r="B59" s="106" t="s">
        <v>66</v>
      </c>
      <c r="C59" s="107"/>
      <c r="D59" s="9"/>
      <c r="E59" s="9"/>
      <c r="F59" s="19"/>
    </row>
    <row r="60" spans="1:6" s="1" customFormat="1" ht="14.25">
      <c r="A60" s="14"/>
      <c r="B60" s="113" t="s">
        <v>48</v>
      </c>
      <c r="C60" s="114"/>
      <c r="D60" s="8">
        <f>SUM(D61:D63)</f>
        <v>6500000</v>
      </c>
      <c r="E60" s="8">
        <f>SUM(E61:E63)</f>
        <v>6500000</v>
      </c>
      <c r="F60" s="15"/>
    </row>
    <row r="61" spans="1:6" ht="15">
      <c r="A61" s="13"/>
      <c r="B61" s="106" t="s">
        <v>49</v>
      </c>
      <c r="C61" s="107"/>
      <c r="D61" s="7">
        <v>3500000</v>
      </c>
      <c r="E61" s="7">
        <v>3500000</v>
      </c>
      <c r="F61" s="16"/>
    </row>
    <row r="62" spans="1:6" ht="15">
      <c r="A62" s="13"/>
      <c r="B62" s="106" t="s">
        <v>100</v>
      </c>
      <c r="C62" s="107"/>
      <c r="D62" s="7">
        <v>1000000</v>
      </c>
      <c r="E62" s="7">
        <v>1000000</v>
      </c>
      <c r="F62" s="16"/>
    </row>
    <row r="63" spans="1:6" ht="15">
      <c r="A63" s="13"/>
      <c r="B63" s="106" t="s">
        <v>108</v>
      </c>
      <c r="C63" s="107"/>
      <c r="D63" s="7">
        <v>2000000</v>
      </c>
      <c r="E63" s="7">
        <v>2000000</v>
      </c>
      <c r="F63" s="16"/>
    </row>
    <row r="64" spans="1:6" s="1" customFormat="1" ht="14.25">
      <c r="A64" s="14"/>
      <c r="B64" s="113" t="s">
        <v>50</v>
      </c>
      <c r="C64" s="114"/>
      <c r="D64" s="8">
        <f>SUM(D65:D67)</f>
        <v>1419954</v>
      </c>
      <c r="E64" s="8">
        <f>SUM(E65:E67)</f>
        <v>1419954</v>
      </c>
      <c r="F64" s="15"/>
    </row>
    <row r="65" spans="1:6" ht="15">
      <c r="A65" s="13"/>
      <c r="B65" s="106" t="s">
        <v>51</v>
      </c>
      <c r="C65" s="107"/>
      <c r="D65" s="7">
        <f>'[1]T10'!$BR$15</f>
        <v>249954</v>
      </c>
      <c r="E65" s="7">
        <f>'[1]T10'!$BR$15</f>
        <v>249954</v>
      </c>
      <c r="F65" s="16"/>
    </row>
    <row r="66" spans="1:6" ht="15">
      <c r="A66" s="13"/>
      <c r="B66" s="106" t="s">
        <v>52</v>
      </c>
      <c r="C66" s="107"/>
      <c r="D66" s="7">
        <v>770000</v>
      </c>
      <c r="E66" s="7">
        <v>770000</v>
      </c>
      <c r="F66" s="16"/>
    </row>
    <row r="67" spans="1:6" ht="15">
      <c r="A67" s="13"/>
      <c r="B67" s="106" t="s">
        <v>53</v>
      </c>
      <c r="C67" s="107"/>
      <c r="D67" s="7">
        <v>400000</v>
      </c>
      <c r="E67" s="7">
        <v>400000</v>
      </c>
      <c r="F67" s="16"/>
    </row>
    <row r="68" spans="1:6" ht="15" hidden="1">
      <c r="A68" s="13"/>
      <c r="B68" s="106" t="s">
        <v>96</v>
      </c>
      <c r="C68" s="107"/>
      <c r="D68" s="7"/>
      <c r="E68" s="7"/>
      <c r="F68" s="16"/>
    </row>
    <row r="69" spans="1:6" s="1" customFormat="1" ht="14.25">
      <c r="A69" s="14"/>
      <c r="B69" s="113" t="s">
        <v>101</v>
      </c>
      <c r="C69" s="114"/>
      <c r="D69" s="8"/>
      <c r="E69" s="8"/>
      <c r="F69" s="15"/>
    </row>
    <row r="70" spans="1:6" ht="15" hidden="1">
      <c r="A70" s="13"/>
      <c r="B70" s="106" t="s">
        <v>102</v>
      </c>
      <c r="C70" s="107"/>
      <c r="D70" s="7"/>
      <c r="E70" s="7"/>
      <c r="F70" s="16"/>
    </row>
    <row r="71" spans="1:6" s="1" customFormat="1" ht="14.25">
      <c r="A71" s="14"/>
      <c r="B71" s="113" t="s">
        <v>54</v>
      </c>
      <c r="C71" s="114"/>
      <c r="D71" s="8">
        <f>SUM(D72:D75)</f>
        <v>600000</v>
      </c>
      <c r="E71" s="8">
        <f>SUM(E72:E75)</f>
        <v>600000</v>
      </c>
      <c r="F71" s="17"/>
    </row>
    <row r="72" spans="1:6" ht="15">
      <c r="A72" s="13"/>
      <c r="B72" s="106" t="s">
        <v>55</v>
      </c>
      <c r="C72" s="107"/>
      <c r="D72" s="7"/>
      <c r="E72" s="7"/>
      <c r="F72" s="16"/>
    </row>
    <row r="73" spans="1:6" ht="15">
      <c r="A73" s="13"/>
      <c r="B73" s="106" t="s">
        <v>75</v>
      </c>
      <c r="C73" s="107"/>
      <c r="D73" s="7"/>
      <c r="E73" s="7"/>
      <c r="F73" s="16"/>
    </row>
    <row r="74" spans="1:6" ht="15">
      <c r="A74" s="13"/>
      <c r="B74" s="106" t="s">
        <v>86</v>
      </c>
      <c r="C74" s="107"/>
      <c r="D74" s="7"/>
      <c r="E74" s="7"/>
      <c r="F74" s="16"/>
    </row>
    <row r="75" spans="1:8" ht="15">
      <c r="A75" s="13"/>
      <c r="B75" s="106" t="s">
        <v>56</v>
      </c>
      <c r="C75" s="107"/>
      <c r="D75" s="7">
        <v>600000</v>
      </c>
      <c r="E75" s="7">
        <v>600000</v>
      </c>
      <c r="F75" s="16"/>
      <c r="H75" s="4"/>
    </row>
    <row r="76" spans="1:6" s="1" customFormat="1" ht="14.25">
      <c r="A76" s="14"/>
      <c r="B76" s="113" t="s">
        <v>57</v>
      </c>
      <c r="C76" s="114"/>
      <c r="D76" s="8">
        <f>SUM(D77:D78)</f>
        <v>0</v>
      </c>
      <c r="E76" s="8">
        <f>SUM(E77:E78)</f>
        <v>0</v>
      </c>
      <c r="F76" s="15"/>
    </row>
    <row r="77" spans="1:6" s="5" customFormat="1" ht="15">
      <c r="A77" s="18"/>
      <c r="B77" s="113" t="s">
        <v>137</v>
      </c>
      <c r="C77" s="114"/>
      <c r="D77" s="9"/>
      <c r="E77" s="9"/>
      <c r="F77" s="19"/>
    </row>
    <row r="78" spans="1:6" ht="15">
      <c r="A78" s="13"/>
      <c r="B78" s="113" t="s">
        <v>76</v>
      </c>
      <c r="C78" s="114"/>
      <c r="D78" s="7"/>
      <c r="E78" s="7"/>
      <c r="F78" s="16"/>
    </row>
    <row r="79" spans="1:6" s="1" customFormat="1" ht="14.25">
      <c r="A79" s="14"/>
      <c r="B79" s="113" t="s">
        <v>58</v>
      </c>
      <c r="C79" s="114"/>
      <c r="D79" s="8">
        <f>SUM(D80:D88)</f>
        <v>22637821</v>
      </c>
      <c r="E79" s="8">
        <f>SUM(E80:E88)</f>
        <v>22637821</v>
      </c>
      <c r="F79" s="15"/>
    </row>
    <row r="80" spans="1:6" s="5" customFormat="1" ht="15">
      <c r="A80" s="18"/>
      <c r="B80" s="106" t="s">
        <v>130</v>
      </c>
      <c r="C80" s="107"/>
      <c r="D80" s="9"/>
      <c r="E80" s="9"/>
      <c r="F80" s="19"/>
    </row>
    <row r="81" spans="1:6" ht="15">
      <c r="A81" s="13"/>
      <c r="B81" s="106" t="s">
        <v>138</v>
      </c>
      <c r="C81" s="107"/>
      <c r="D81" s="7">
        <f>E81</f>
        <v>470000</v>
      </c>
      <c r="E81" s="7">
        <v>470000</v>
      </c>
      <c r="F81" s="16"/>
    </row>
    <row r="82" spans="1:6" ht="15">
      <c r="A82" s="13"/>
      <c r="B82" s="106" t="s">
        <v>188</v>
      </c>
      <c r="C82" s="107"/>
      <c r="D82" s="7">
        <f aca="true" t="shared" si="0" ref="D82:D87">E82</f>
        <v>3723500</v>
      </c>
      <c r="E82" s="7">
        <f>'[1]T10'!$DF$16</f>
        <v>3723500</v>
      </c>
      <c r="F82" s="16"/>
    </row>
    <row r="83" spans="1:6" ht="15" hidden="1">
      <c r="A83" s="13"/>
      <c r="B83" s="106" t="s">
        <v>68</v>
      </c>
      <c r="C83" s="107"/>
      <c r="D83" s="7">
        <f t="shared" si="0"/>
        <v>0</v>
      </c>
      <c r="E83" s="7"/>
      <c r="F83" s="16"/>
    </row>
    <row r="84" spans="1:6" ht="15" hidden="1">
      <c r="A84" s="13"/>
      <c r="B84" s="106" t="s">
        <v>117</v>
      </c>
      <c r="C84" s="107"/>
      <c r="D84" s="7">
        <f t="shared" si="0"/>
        <v>0</v>
      </c>
      <c r="E84" s="7"/>
      <c r="F84" s="16"/>
    </row>
    <row r="85" spans="1:6" ht="15">
      <c r="A85" s="13"/>
      <c r="B85" s="106" t="s">
        <v>79</v>
      </c>
      <c r="C85" s="107"/>
      <c r="D85" s="7">
        <f t="shared" si="0"/>
        <v>4060000</v>
      </c>
      <c r="E85" s="7">
        <v>4060000</v>
      </c>
      <c r="F85" s="16"/>
    </row>
    <row r="86" spans="1:6" ht="15">
      <c r="A86" s="13"/>
      <c r="B86" s="106" t="s">
        <v>187</v>
      </c>
      <c r="C86" s="107"/>
      <c r="D86" s="7">
        <f t="shared" si="0"/>
        <v>6838321</v>
      </c>
      <c r="E86" s="7">
        <f>'[1]T10'!$CB$16+'[1]T10'!$CL$16</f>
        <v>6838321</v>
      </c>
      <c r="F86" s="16"/>
    </row>
    <row r="87" spans="1:6" ht="15">
      <c r="A87" s="13"/>
      <c r="B87" s="113" t="s">
        <v>131</v>
      </c>
      <c r="C87" s="114"/>
      <c r="D87" s="7">
        <f t="shared" si="0"/>
        <v>7546000</v>
      </c>
      <c r="E87" s="7">
        <v>7546000</v>
      </c>
      <c r="F87" s="16"/>
    </row>
    <row r="88" spans="1:6" ht="15" hidden="1">
      <c r="A88" s="13"/>
      <c r="B88" s="106"/>
      <c r="C88" s="107"/>
      <c r="D88" s="7"/>
      <c r="E88" s="7"/>
      <c r="F88" s="16"/>
    </row>
    <row r="89" spans="1:6" s="1" customFormat="1" ht="14.25">
      <c r="A89" s="14"/>
      <c r="B89" s="113" t="s">
        <v>59</v>
      </c>
      <c r="C89" s="114"/>
      <c r="D89" s="8">
        <f>SUM(D90:D94)</f>
        <v>0</v>
      </c>
      <c r="E89" s="8">
        <f>SUM(E90:E94)</f>
        <v>0</v>
      </c>
      <c r="F89" s="15"/>
    </row>
    <row r="90" spans="1:6" ht="18" customHeight="1">
      <c r="A90" s="13"/>
      <c r="B90" s="106" t="s">
        <v>87</v>
      </c>
      <c r="C90" s="107"/>
      <c r="D90" s="7"/>
      <c r="E90" s="7"/>
      <c r="F90" s="16"/>
    </row>
    <row r="91" spans="1:6" ht="12" customHeight="1" hidden="1">
      <c r="A91" s="13"/>
      <c r="B91" s="106" t="s">
        <v>88</v>
      </c>
      <c r="C91" s="107"/>
      <c r="D91" s="7"/>
      <c r="E91" s="7"/>
      <c r="F91" s="16"/>
    </row>
    <row r="92" spans="1:6" ht="12" customHeight="1" hidden="1">
      <c r="A92" s="13"/>
      <c r="B92" s="106" t="s">
        <v>61</v>
      </c>
      <c r="C92" s="107"/>
      <c r="D92" s="7"/>
      <c r="E92" s="7"/>
      <c r="F92" s="16"/>
    </row>
    <row r="93" spans="1:6" ht="12" customHeight="1" hidden="1">
      <c r="A93" s="13"/>
      <c r="B93" s="106" t="s">
        <v>85</v>
      </c>
      <c r="C93" s="107"/>
      <c r="D93" s="7"/>
      <c r="E93" s="7"/>
      <c r="F93" s="16"/>
    </row>
    <row r="94" spans="1:6" ht="15">
      <c r="A94" s="13"/>
      <c r="B94" s="106" t="s">
        <v>62</v>
      </c>
      <c r="C94" s="107"/>
      <c r="D94" s="7"/>
      <c r="E94" s="7"/>
      <c r="F94" s="16"/>
    </row>
    <row r="95" spans="1:6" s="1" customFormat="1" ht="14.25">
      <c r="A95" s="14" t="s">
        <v>186</v>
      </c>
      <c r="B95" s="113" t="s">
        <v>73</v>
      </c>
      <c r="C95" s="114"/>
      <c r="D95" s="8">
        <f>D96</f>
        <v>12369701</v>
      </c>
      <c r="E95" s="8">
        <f>E96</f>
        <v>12369701</v>
      </c>
      <c r="F95" s="15"/>
    </row>
    <row r="96" spans="1:6" s="1" customFormat="1" ht="15">
      <c r="A96" s="14"/>
      <c r="B96" s="106" t="s">
        <v>189</v>
      </c>
      <c r="C96" s="107"/>
      <c r="D96" s="9">
        <f>'[1]T10'!$DN$16</f>
        <v>12369701</v>
      </c>
      <c r="E96" s="9">
        <f>'[1]T10'!$DN$16</f>
        <v>12369701</v>
      </c>
      <c r="F96" s="15"/>
    </row>
    <row r="97" spans="1:6" ht="15" hidden="1">
      <c r="A97" s="13"/>
      <c r="B97" s="106" t="s">
        <v>98</v>
      </c>
      <c r="C97" s="107"/>
      <c r="D97" s="7"/>
      <c r="E97" s="7"/>
      <c r="F97" s="16"/>
    </row>
    <row r="98" spans="1:6" ht="15" hidden="1">
      <c r="A98" s="13"/>
      <c r="B98" s="106" t="s">
        <v>103</v>
      </c>
      <c r="C98" s="107"/>
      <c r="D98" s="7"/>
      <c r="E98" s="7"/>
      <c r="F98" s="16"/>
    </row>
    <row r="99" spans="1:6" ht="15" hidden="1">
      <c r="A99" s="13"/>
      <c r="B99" s="106" t="s">
        <v>103</v>
      </c>
      <c r="C99" s="107"/>
      <c r="D99" s="7"/>
      <c r="E99" s="7"/>
      <c r="F99" s="16"/>
    </row>
    <row r="100" spans="1:6" ht="15" hidden="1">
      <c r="A100" s="13"/>
      <c r="B100" s="106" t="s">
        <v>103</v>
      </c>
      <c r="C100" s="107"/>
      <c r="D100" s="7"/>
      <c r="E100" s="7"/>
      <c r="F100" s="16"/>
    </row>
    <row r="101" spans="1:6" ht="15" hidden="1">
      <c r="A101" s="13"/>
      <c r="B101" s="106" t="s">
        <v>116</v>
      </c>
      <c r="C101" s="107"/>
      <c r="D101" s="7"/>
      <c r="E101" s="7"/>
      <c r="F101" s="16"/>
    </row>
    <row r="102" spans="1:6" ht="15" hidden="1">
      <c r="A102" s="13"/>
      <c r="B102" s="106" t="s">
        <v>119</v>
      </c>
      <c r="C102" s="107"/>
      <c r="D102" s="7"/>
      <c r="E102" s="7"/>
      <c r="F102" s="16"/>
    </row>
    <row r="103" spans="1:6" s="1" customFormat="1" ht="14.25">
      <c r="A103" s="14">
        <v>2</v>
      </c>
      <c r="B103" s="113" t="s">
        <v>139</v>
      </c>
      <c r="C103" s="114"/>
      <c r="D103" s="8">
        <f>D104</f>
        <v>0</v>
      </c>
      <c r="E103" s="8">
        <f>E104</f>
        <v>0</v>
      </c>
      <c r="F103" s="17"/>
    </row>
    <row r="104" spans="1:6" s="1" customFormat="1" ht="15">
      <c r="A104" s="14"/>
      <c r="B104" s="106" t="s">
        <v>140</v>
      </c>
      <c r="C104" s="107"/>
      <c r="D104" s="8">
        <f>D105</f>
        <v>0</v>
      </c>
      <c r="E104" s="8">
        <f>E105</f>
        <v>0</v>
      </c>
      <c r="F104" s="15"/>
    </row>
    <row r="105" spans="1:6" s="1" customFormat="1" ht="15">
      <c r="A105" s="14"/>
      <c r="B105" s="106" t="s">
        <v>141</v>
      </c>
      <c r="C105" s="107"/>
      <c r="D105" s="9"/>
      <c r="E105" s="9"/>
      <c r="F105" s="15"/>
    </row>
    <row r="106" spans="1:6" s="1" customFormat="1" ht="15" hidden="1">
      <c r="A106" s="14"/>
      <c r="B106" s="106" t="s">
        <v>120</v>
      </c>
      <c r="C106" s="107"/>
      <c r="D106" s="9"/>
      <c r="E106" s="9"/>
      <c r="F106" s="15"/>
    </row>
    <row r="107" spans="1:8" s="1" customFormat="1" ht="15" hidden="1">
      <c r="A107" s="14"/>
      <c r="B107" s="106" t="s">
        <v>121</v>
      </c>
      <c r="C107" s="107"/>
      <c r="D107" s="7"/>
      <c r="E107" s="7"/>
      <c r="F107" s="15"/>
      <c r="H107" s="11"/>
    </row>
    <row r="108" spans="1:6" ht="15" hidden="1">
      <c r="A108" s="13"/>
      <c r="B108" s="106" t="s">
        <v>122</v>
      </c>
      <c r="C108" s="107"/>
      <c r="D108" s="7"/>
      <c r="E108" s="7"/>
      <c r="F108" s="16"/>
    </row>
    <row r="109" spans="1:6" ht="15" hidden="1">
      <c r="A109" s="13"/>
      <c r="B109" s="106" t="s">
        <v>123</v>
      </c>
      <c r="C109" s="107"/>
      <c r="D109" s="7"/>
      <c r="E109" s="7"/>
      <c r="F109" s="16"/>
    </row>
    <row r="110" spans="1:6" s="1" customFormat="1" ht="15" hidden="1">
      <c r="A110" s="14"/>
      <c r="B110" s="106" t="s">
        <v>124</v>
      </c>
      <c r="C110" s="107"/>
      <c r="D110" s="8"/>
      <c r="E110" s="8"/>
      <c r="F110" s="15"/>
    </row>
    <row r="111" spans="1:6" s="1" customFormat="1" ht="15" hidden="1">
      <c r="A111" s="14"/>
      <c r="B111" s="106" t="s">
        <v>125</v>
      </c>
      <c r="C111" s="107"/>
      <c r="D111" s="9"/>
      <c r="E111" s="9"/>
      <c r="F111" s="15"/>
    </row>
    <row r="112" spans="1:6" ht="15" hidden="1">
      <c r="A112" s="13"/>
      <c r="B112" s="106" t="s">
        <v>126</v>
      </c>
      <c r="C112" s="107"/>
      <c r="D112" s="7"/>
      <c r="E112" s="7"/>
      <c r="F112" s="16"/>
    </row>
    <row r="113" spans="1:6" s="5" customFormat="1" ht="15" hidden="1">
      <c r="A113" s="18"/>
      <c r="B113" s="106" t="s">
        <v>106</v>
      </c>
      <c r="C113" s="107"/>
      <c r="D113" s="9"/>
      <c r="E113" s="9"/>
      <c r="F113" s="19"/>
    </row>
    <row r="114" spans="1:6" s="5" customFormat="1" ht="15" hidden="1">
      <c r="A114" s="18"/>
      <c r="B114" s="106" t="s">
        <v>128</v>
      </c>
      <c r="C114" s="107"/>
      <c r="D114" s="9"/>
      <c r="E114" s="9"/>
      <c r="F114" s="19"/>
    </row>
    <row r="115" spans="1:6" s="1" customFormat="1" ht="15" hidden="1">
      <c r="A115" s="14"/>
      <c r="B115" s="106" t="s">
        <v>57</v>
      </c>
      <c r="C115" s="107"/>
      <c r="D115" s="8">
        <f>SUM(D116)</f>
        <v>0</v>
      </c>
      <c r="E115" s="8">
        <f>SUM(E116)</f>
        <v>0</v>
      </c>
      <c r="F115" s="15"/>
    </row>
    <row r="116" spans="1:6" s="5" customFormat="1" ht="15" hidden="1">
      <c r="A116" s="18"/>
      <c r="B116" s="106" t="s">
        <v>65</v>
      </c>
      <c r="C116" s="107"/>
      <c r="D116" s="7"/>
      <c r="E116" s="7"/>
      <c r="F116" s="19"/>
    </row>
    <row r="117" spans="1:6" s="5" customFormat="1" ht="15" hidden="1">
      <c r="A117" s="18"/>
      <c r="B117" s="106" t="s">
        <v>58</v>
      </c>
      <c r="C117" s="107"/>
      <c r="D117" s="8">
        <f>SUM(D118)</f>
        <v>0</v>
      </c>
      <c r="E117" s="8">
        <f>SUM(E118)</f>
        <v>0</v>
      </c>
      <c r="F117" s="19"/>
    </row>
    <row r="118" spans="1:6" s="5" customFormat="1" ht="15" hidden="1">
      <c r="A118" s="18"/>
      <c r="B118" s="106" t="s">
        <v>115</v>
      </c>
      <c r="C118" s="107"/>
      <c r="D118" s="9"/>
      <c r="E118" s="9"/>
      <c r="F118" s="19"/>
    </row>
    <row r="119" spans="1:6" s="1" customFormat="1" ht="14.25">
      <c r="A119" s="14">
        <v>3</v>
      </c>
      <c r="B119" s="113" t="s">
        <v>64</v>
      </c>
      <c r="C119" s="114"/>
      <c r="D119" s="8">
        <f>D120+D128+D131+D133+D135+D139</f>
        <v>12241500</v>
      </c>
      <c r="E119" s="8">
        <f>E120+E128+E131+E133+E135+E139</f>
        <v>12241500</v>
      </c>
      <c r="F119" s="17"/>
    </row>
    <row r="120" spans="1:6" s="1" customFormat="1" ht="15" hidden="1">
      <c r="A120" s="14"/>
      <c r="B120" s="106" t="s">
        <v>70</v>
      </c>
      <c r="C120" s="107"/>
      <c r="D120" s="8">
        <f>SUM(D122:D123)</f>
        <v>0</v>
      </c>
      <c r="E120" s="8">
        <f>SUM(E122:E123)</f>
        <v>0</v>
      </c>
      <c r="F120" s="15"/>
    </row>
    <row r="121" spans="1:6" s="1" customFormat="1" ht="15" hidden="1">
      <c r="A121" s="14"/>
      <c r="B121" s="106" t="s">
        <v>120</v>
      </c>
      <c r="C121" s="107"/>
      <c r="D121" s="9"/>
      <c r="E121" s="9"/>
      <c r="F121" s="15"/>
    </row>
    <row r="122" spans="1:8" s="1" customFormat="1" ht="15" hidden="1">
      <c r="A122" s="14"/>
      <c r="B122" s="106" t="s">
        <v>121</v>
      </c>
      <c r="C122" s="107"/>
      <c r="D122" s="7"/>
      <c r="E122" s="7"/>
      <c r="F122" s="15"/>
      <c r="H122" s="11"/>
    </row>
    <row r="123" spans="1:6" ht="15" hidden="1">
      <c r="A123" s="13"/>
      <c r="B123" s="106" t="s">
        <v>122</v>
      </c>
      <c r="C123" s="107"/>
      <c r="D123" s="7"/>
      <c r="E123" s="7"/>
      <c r="F123" s="16"/>
    </row>
    <row r="124" spans="1:6" ht="15" hidden="1">
      <c r="A124" s="13"/>
      <c r="B124" s="106" t="s">
        <v>123</v>
      </c>
      <c r="C124" s="107"/>
      <c r="D124" s="7"/>
      <c r="E124" s="7"/>
      <c r="F124" s="16"/>
    </row>
    <row r="125" spans="1:6" s="1" customFormat="1" ht="15">
      <c r="A125" s="14"/>
      <c r="B125" s="106" t="s">
        <v>124</v>
      </c>
      <c r="C125" s="107"/>
      <c r="D125" s="8">
        <f>SUM(D127:D129)</f>
        <v>12241500</v>
      </c>
      <c r="E125" s="8">
        <f>SUM(E127:E129)</f>
        <v>12241500</v>
      </c>
      <c r="F125" s="15"/>
    </row>
    <row r="126" spans="1:6" s="1" customFormat="1" ht="15">
      <c r="A126" s="14"/>
      <c r="B126" s="106" t="s">
        <v>142</v>
      </c>
      <c r="C126" s="107"/>
      <c r="D126" s="9"/>
      <c r="E126" s="9"/>
      <c r="F126" s="15"/>
    </row>
    <row r="127" spans="1:6" ht="15" hidden="1">
      <c r="A127" s="13"/>
      <c r="B127" s="106" t="s">
        <v>126</v>
      </c>
      <c r="C127" s="107"/>
      <c r="D127" s="7"/>
      <c r="E127" s="7"/>
      <c r="F127" s="16"/>
    </row>
    <row r="128" spans="1:6" s="1" customFormat="1" ht="15">
      <c r="A128" s="14"/>
      <c r="B128" s="106" t="s">
        <v>127</v>
      </c>
      <c r="C128" s="107"/>
      <c r="D128" s="8">
        <f>SUM(D130)</f>
        <v>12241500</v>
      </c>
      <c r="E128" s="8">
        <f>SUM(E130)</f>
        <v>12241500</v>
      </c>
      <c r="F128" s="15"/>
    </row>
    <row r="129" spans="1:6" s="5" customFormat="1" ht="15" hidden="1">
      <c r="A129" s="18"/>
      <c r="B129" s="106" t="s">
        <v>106</v>
      </c>
      <c r="C129" s="107"/>
      <c r="D129" s="9"/>
      <c r="E129" s="9"/>
      <c r="F129" s="19"/>
    </row>
    <row r="130" spans="1:6" s="5" customFormat="1" ht="15">
      <c r="A130" s="18"/>
      <c r="B130" s="106" t="s">
        <v>128</v>
      </c>
      <c r="C130" s="107"/>
      <c r="D130" s="9">
        <f>'[1]T10'!$AN$25</f>
        <v>12241500</v>
      </c>
      <c r="E130" s="9">
        <f>'[1]T10'!$AN$25</f>
        <v>12241500</v>
      </c>
      <c r="F130" s="19"/>
    </row>
    <row r="131" spans="1:6" s="1" customFormat="1" ht="15">
      <c r="A131" s="14"/>
      <c r="B131" s="106" t="s">
        <v>48</v>
      </c>
      <c r="C131" s="107"/>
      <c r="D131" s="8">
        <f>SUM(D132)</f>
        <v>0</v>
      </c>
      <c r="E131" s="8">
        <f>SUM(E132)</f>
        <v>0</v>
      </c>
      <c r="F131" s="15"/>
    </row>
    <row r="132" spans="1:6" s="5" customFormat="1" ht="15">
      <c r="A132" s="18"/>
      <c r="B132" s="106" t="s">
        <v>143</v>
      </c>
      <c r="C132" s="107"/>
      <c r="D132" s="7"/>
      <c r="E132" s="7"/>
      <c r="F132" s="19"/>
    </row>
    <row r="133" spans="1:6" s="5" customFormat="1" ht="15">
      <c r="A133" s="18"/>
      <c r="B133" s="106" t="s">
        <v>58</v>
      </c>
      <c r="C133" s="107"/>
      <c r="D133" s="8">
        <f>SUM(D134)</f>
        <v>0</v>
      </c>
      <c r="E133" s="8">
        <f>SUM(E134)</f>
        <v>0</v>
      </c>
      <c r="F133" s="19"/>
    </row>
    <row r="134" spans="1:6" s="5" customFormat="1" ht="15">
      <c r="A134" s="18"/>
      <c r="B134" s="106" t="s">
        <v>144</v>
      </c>
      <c r="C134" s="107"/>
      <c r="D134" s="9"/>
      <c r="E134" s="9"/>
      <c r="F134" s="19"/>
    </row>
    <row r="135" spans="1:6" s="1" customFormat="1" ht="14.25" hidden="1">
      <c r="A135" s="14"/>
      <c r="B135" s="70" t="s">
        <v>59</v>
      </c>
      <c r="C135" s="21"/>
      <c r="D135" s="8">
        <f>SUM(D136:D138)</f>
        <v>0</v>
      </c>
      <c r="E135" s="8">
        <f>SUM(E136:E138)</f>
        <v>0</v>
      </c>
      <c r="F135" s="15"/>
    </row>
    <row r="136" spans="1:6" ht="15" hidden="1">
      <c r="A136" s="13"/>
      <c r="B136" s="71" t="s">
        <v>60</v>
      </c>
      <c r="C136" s="25"/>
      <c r="D136" s="7"/>
      <c r="E136" s="7"/>
      <c r="F136" s="16"/>
    </row>
    <row r="137" spans="1:6" ht="15" hidden="1">
      <c r="A137" s="13"/>
      <c r="B137" s="71" t="s">
        <v>61</v>
      </c>
      <c r="C137" s="25"/>
      <c r="D137" s="7"/>
      <c r="E137" s="7"/>
      <c r="F137" s="16"/>
    </row>
    <row r="138" spans="1:6" ht="15" hidden="1">
      <c r="A138" s="13"/>
      <c r="B138" s="71" t="s">
        <v>62</v>
      </c>
      <c r="C138" s="25"/>
      <c r="D138" s="7"/>
      <c r="E138" s="7"/>
      <c r="F138" s="16"/>
    </row>
    <row r="139" spans="1:6" s="1" customFormat="1" ht="14.25" hidden="1">
      <c r="A139" s="14"/>
      <c r="B139" s="70" t="s">
        <v>63</v>
      </c>
      <c r="C139" s="21"/>
      <c r="D139" s="8">
        <f>SUM(D140:D149)</f>
        <v>0</v>
      </c>
      <c r="E139" s="8">
        <f>SUM(E140:E149)</f>
        <v>0</v>
      </c>
      <c r="F139" s="15"/>
    </row>
    <row r="140" spans="1:6" s="5" customFormat="1" ht="15" hidden="1">
      <c r="A140" s="18"/>
      <c r="B140" s="72" t="s">
        <v>114</v>
      </c>
      <c r="C140" s="26"/>
      <c r="D140" s="9"/>
      <c r="E140" s="9"/>
      <c r="F140" s="19"/>
    </row>
    <row r="141" spans="1:6" s="5" customFormat="1" ht="15" hidden="1">
      <c r="A141" s="18"/>
      <c r="B141" s="72" t="s">
        <v>118</v>
      </c>
      <c r="C141" s="26"/>
      <c r="D141" s="9"/>
      <c r="E141" s="9"/>
      <c r="F141" s="19"/>
    </row>
    <row r="142" spans="1:6" s="5" customFormat="1" ht="15" hidden="1">
      <c r="A142" s="18"/>
      <c r="B142" s="73" t="s">
        <v>104</v>
      </c>
      <c r="C142" s="27"/>
      <c r="D142" s="9"/>
      <c r="E142" s="9"/>
      <c r="F142" s="19"/>
    </row>
    <row r="143" spans="1:6" s="5" customFormat="1" ht="18.75" customHeight="1" hidden="1">
      <c r="A143" s="18"/>
      <c r="B143" s="73" t="s">
        <v>89</v>
      </c>
      <c r="C143" s="27"/>
      <c r="D143" s="9"/>
      <c r="E143" s="9"/>
      <c r="F143" s="19"/>
    </row>
    <row r="144" spans="1:6" s="5" customFormat="1" ht="30" hidden="1">
      <c r="A144" s="18"/>
      <c r="B144" s="73" t="s">
        <v>89</v>
      </c>
      <c r="C144" s="27"/>
      <c r="D144" s="9"/>
      <c r="E144" s="9"/>
      <c r="F144" s="19"/>
    </row>
    <row r="145" spans="1:6" s="5" customFormat="1" ht="30" hidden="1">
      <c r="A145" s="18"/>
      <c r="B145" s="73" t="s">
        <v>89</v>
      </c>
      <c r="C145" s="27"/>
      <c r="D145" s="9"/>
      <c r="E145" s="9"/>
      <c r="F145" s="19"/>
    </row>
    <row r="146" spans="1:6" s="5" customFormat="1" ht="30" hidden="1">
      <c r="A146" s="18"/>
      <c r="B146" s="73" t="s">
        <v>97</v>
      </c>
      <c r="C146" s="27"/>
      <c r="D146" s="9"/>
      <c r="E146" s="9"/>
      <c r="F146" s="19"/>
    </row>
    <row r="147" spans="1:6" s="5" customFormat="1" ht="15" hidden="1">
      <c r="A147" s="18"/>
      <c r="B147" s="73" t="s">
        <v>99</v>
      </c>
      <c r="C147" s="27"/>
      <c r="D147" s="9"/>
      <c r="E147" s="9"/>
      <c r="F147" s="19"/>
    </row>
    <row r="148" spans="1:6" s="5" customFormat="1" ht="30" hidden="1">
      <c r="A148" s="18"/>
      <c r="B148" s="73" t="s">
        <v>95</v>
      </c>
      <c r="C148" s="27"/>
      <c r="D148" s="9"/>
      <c r="E148" s="9"/>
      <c r="F148" s="19"/>
    </row>
    <row r="149" spans="1:6" s="5" customFormat="1" ht="15" hidden="1">
      <c r="A149" s="18"/>
      <c r="B149" s="73" t="s">
        <v>129</v>
      </c>
      <c r="C149" s="27"/>
      <c r="D149" s="9"/>
      <c r="E149" s="9"/>
      <c r="F149" s="19"/>
    </row>
    <row r="150" spans="1:6" s="1" customFormat="1" ht="14.25" hidden="1">
      <c r="A150" s="14"/>
      <c r="B150" s="70" t="s">
        <v>77</v>
      </c>
      <c r="C150" s="21"/>
      <c r="D150" s="8">
        <f>SUM(D151)</f>
        <v>0</v>
      </c>
      <c r="E150" s="8">
        <f>SUM(E151)</f>
        <v>0</v>
      </c>
      <c r="F150" s="15"/>
    </row>
    <row r="151" spans="1:6" s="5" customFormat="1" ht="15" hidden="1">
      <c r="A151" s="18"/>
      <c r="B151" s="73" t="s">
        <v>105</v>
      </c>
      <c r="C151" s="27"/>
      <c r="D151" s="9"/>
      <c r="E151" s="9"/>
      <c r="F151" s="19"/>
    </row>
    <row r="152" spans="1:6" s="5" customFormat="1" ht="15" hidden="1">
      <c r="A152" s="18"/>
      <c r="B152" s="73"/>
      <c r="C152" s="27"/>
      <c r="D152" s="9"/>
      <c r="E152" s="9"/>
      <c r="F152" s="19"/>
    </row>
    <row r="153" spans="1:6" s="1" customFormat="1" ht="42.75" hidden="1">
      <c r="A153" s="14" t="s">
        <v>16</v>
      </c>
      <c r="B153" s="74" t="s">
        <v>90</v>
      </c>
      <c r="C153" s="20"/>
      <c r="D153" s="8">
        <f>D154+D167+D172+D180+D185</f>
        <v>0</v>
      </c>
      <c r="E153" s="8">
        <f>E154+E167+E172+E180+E185</f>
        <v>0</v>
      </c>
      <c r="F153" s="15"/>
    </row>
    <row r="154" spans="1:6" s="1" customFormat="1" ht="14.25" hidden="1">
      <c r="A154" s="14"/>
      <c r="B154" s="70" t="s">
        <v>28</v>
      </c>
      <c r="C154" s="21"/>
      <c r="D154" s="8">
        <f>SUM(D155:D157)</f>
        <v>0</v>
      </c>
      <c r="E154" s="8">
        <f>SUM(E155:E157)</f>
        <v>0</v>
      </c>
      <c r="F154" s="15"/>
    </row>
    <row r="155" spans="1:6" s="1" customFormat="1" ht="15" hidden="1">
      <c r="A155" s="14"/>
      <c r="B155" s="71" t="s">
        <v>35</v>
      </c>
      <c r="C155" s="25"/>
      <c r="D155" s="9"/>
      <c r="E155" s="9"/>
      <c r="F155" s="15"/>
    </row>
    <row r="156" spans="1:6" s="1" customFormat="1" ht="15" hidden="1">
      <c r="A156" s="14"/>
      <c r="B156" s="71" t="s">
        <v>83</v>
      </c>
      <c r="C156" s="25"/>
      <c r="D156" s="9"/>
      <c r="E156" s="9"/>
      <c r="F156" s="15"/>
    </row>
    <row r="157" spans="1:6" s="1" customFormat="1" ht="15" hidden="1">
      <c r="A157" s="14"/>
      <c r="B157" s="71" t="s">
        <v>36</v>
      </c>
      <c r="C157" s="25"/>
      <c r="D157" s="9"/>
      <c r="E157" s="9"/>
      <c r="F157" s="15"/>
    </row>
    <row r="158" spans="1:6" s="1" customFormat="1" ht="14.25" hidden="1">
      <c r="A158" s="14"/>
      <c r="B158" s="70" t="s">
        <v>29</v>
      </c>
      <c r="C158" s="21"/>
      <c r="D158" s="8">
        <f>SUM(D159:D164)</f>
        <v>0</v>
      </c>
      <c r="E158" s="8">
        <f>SUM(E159:E164)</f>
        <v>0</v>
      </c>
      <c r="F158" s="15"/>
    </row>
    <row r="159" spans="1:6" s="1" customFormat="1" ht="15" hidden="1">
      <c r="A159" s="14"/>
      <c r="B159" s="71" t="s">
        <v>37</v>
      </c>
      <c r="C159" s="25"/>
      <c r="D159" s="7"/>
      <c r="E159" s="7"/>
      <c r="F159" s="15"/>
    </row>
    <row r="160" spans="1:6" s="1" customFormat="1" ht="15" hidden="1">
      <c r="A160" s="14"/>
      <c r="B160" s="71" t="s">
        <v>39</v>
      </c>
      <c r="C160" s="25"/>
      <c r="D160" s="7"/>
      <c r="E160" s="7"/>
      <c r="F160" s="15"/>
    </row>
    <row r="161" spans="1:6" s="1" customFormat="1" ht="15" hidden="1">
      <c r="A161" s="14"/>
      <c r="B161" s="71" t="s">
        <v>40</v>
      </c>
      <c r="C161" s="25"/>
      <c r="D161" s="7"/>
      <c r="E161" s="7"/>
      <c r="F161" s="15"/>
    </row>
    <row r="162" spans="1:6" s="1" customFormat="1" ht="15" hidden="1">
      <c r="A162" s="14"/>
      <c r="B162" s="71" t="s">
        <v>41</v>
      </c>
      <c r="C162" s="25"/>
      <c r="D162" s="7"/>
      <c r="E162" s="7"/>
      <c r="F162" s="15"/>
    </row>
    <row r="163" spans="1:6" s="1" customFormat="1" ht="15" hidden="1">
      <c r="A163" s="14"/>
      <c r="B163" s="71" t="s">
        <v>80</v>
      </c>
      <c r="C163" s="25"/>
      <c r="D163" s="7"/>
      <c r="E163" s="7"/>
      <c r="F163" s="15"/>
    </row>
    <row r="164" spans="1:6" s="1" customFormat="1" ht="15" hidden="1">
      <c r="A164" s="14"/>
      <c r="B164" s="71" t="s">
        <v>42</v>
      </c>
      <c r="C164" s="25"/>
      <c r="D164" s="7"/>
      <c r="E164" s="7"/>
      <c r="F164" s="15"/>
    </row>
    <row r="165" spans="1:6" s="1" customFormat="1" ht="14.25" hidden="1">
      <c r="A165" s="14"/>
      <c r="B165" s="70" t="s">
        <v>30</v>
      </c>
      <c r="C165" s="21"/>
      <c r="D165" s="8">
        <f>D166</f>
        <v>0</v>
      </c>
      <c r="E165" s="8">
        <f>E166</f>
        <v>0</v>
      </c>
      <c r="F165" s="15"/>
    </row>
    <row r="166" spans="1:6" s="1" customFormat="1" ht="15" hidden="1">
      <c r="A166" s="14"/>
      <c r="B166" s="71" t="s">
        <v>31</v>
      </c>
      <c r="C166" s="25"/>
      <c r="D166" s="7"/>
      <c r="E166" s="7"/>
      <c r="F166" s="15"/>
    </row>
    <row r="167" spans="1:6" s="1" customFormat="1" ht="15.75" customHeight="1" hidden="1">
      <c r="A167" s="14"/>
      <c r="B167" s="70" t="s">
        <v>48</v>
      </c>
      <c r="C167" s="21"/>
      <c r="D167" s="8">
        <f>SUM(D168:D171)</f>
        <v>0</v>
      </c>
      <c r="E167" s="8">
        <f>SUM(E168:E171)</f>
        <v>0</v>
      </c>
      <c r="F167" s="15"/>
    </row>
    <row r="168" spans="1:6" s="1" customFormat="1" ht="15.75" customHeight="1" hidden="1">
      <c r="A168" s="14"/>
      <c r="B168" s="71" t="s">
        <v>49</v>
      </c>
      <c r="C168" s="25"/>
      <c r="D168" s="9"/>
      <c r="E168" s="9"/>
      <c r="F168" s="15"/>
    </row>
    <row r="169" spans="1:6" s="1" customFormat="1" ht="15.75" customHeight="1" hidden="1">
      <c r="A169" s="14"/>
      <c r="B169" s="71" t="s">
        <v>107</v>
      </c>
      <c r="C169" s="25"/>
      <c r="D169" s="9"/>
      <c r="E169" s="9"/>
      <c r="F169" s="15"/>
    </row>
    <row r="170" spans="1:6" s="1" customFormat="1" ht="15.75" customHeight="1" hidden="1">
      <c r="A170" s="14"/>
      <c r="B170" s="71" t="s">
        <v>108</v>
      </c>
      <c r="C170" s="25"/>
      <c r="D170" s="9"/>
      <c r="E170" s="9"/>
      <c r="F170" s="15"/>
    </row>
    <row r="171" spans="1:6" s="1" customFormat="1" ht="15.75" customHeight="1" hidden="1">
      <c r="A171" s="14"/>
      <c r="B171" s="71" t="s">
        <v>93</v>
      </c>
      <c r="C171" s="25"/>
      <c r="D171" s="9"/>
      <c r="E171" s="9"/>
      <c r="F171" s="15"/>
    </row>
    <row r="172" spans="1:6" ht="15" hidden="1">
      <c r="A172" s="13"/>
      <c r="B172" s="70" t="s">
        <v>57</v>
      </c>
      <c r="C172" s="21"/>
      <c r="D172" s="8">
        <f>SUM(D173:D175)</f>
        <v>0</v>
      </c>
      <c r="E172" s="8">
        <f>SUM(E173:E175)</f>
        <v>0</v>
      </c>
      <c r="F172" s="16"/>
    </row>
    <row r="173" spans="1:6" ht="15" hidden="1">
      <c r="A173" s="13"/>
      <c r="B173" s="71" t="s">
        <v>71</v>
      </c>
      <c r="C173" s="25"/>
      <c r="D173" s="7"/>
      <c r="E173" s="7"/>
      <c r="F173" s="16"/>
    </row>
    <row r="174" spans="1:6" ht="15" hidden="1">
      <c r="A174" s="13"/>
      <c r="B174" s="71" t="s">
        <v>109</v>
      </c>
      <c r="C174" s="25"/>
      <c r="D174" s="7"/>
      <c r="E174" s="7"/>
      <c r="F174" s="16"/>
    </row>
    <row r="175" spans="1:6" ht="15.75" customHeight="1" hidden="1">
      <c r="A175" s="13"/>
      <c r="B175" s="71" t="s">
        <v>92</v>
      </c>
      <c r="C175" s="25"/>
      <c r="D175" s="7"/>
      <c r="E175" s="7"/>
      <c r="F175" s="16"/>
    </row>
    <row r="176" spans="1:6" ht="15.75" customHeight="1" hidden="1">
      <c r="A176" s="13"/>
      <c r="B176" s="70" t="s">
        <v>58</v>
      </c>
      <c r="C176" s="21"/>
      <c r="D176" s="8">
        <f>SUM(D177:D179)</f>
        <v>0</v>
      </c>
      <c r="E176" s="8">
        <f>SUM(E177:E179)</f>
        <v>0</v>
      </c>
      <c r="F176" s="16"/>
    </row>
    <row r="177" spans="1:6" ht="15" hidden="1">
      <c r="A177" s="13"/>
      <c r="B177" s="71" t="s">
        <v>67</v>
      </c>
      <c r="C177" s="25"/>
      <c r="D177" s="7"/>
      <c r="E177" s="7"/>
      <c r="F177" s="16"/>
    </row>
    <row r="178" spans="1:6" ht="15" hidden="1">
      <c r="A178" s="13"/>
      <c r="B178" s="71" t="s">
        <v>84</v>
      </c>
      <c r="C178" s="25"/>
      <c r="D178" s="7"/>
      <c r="E178" s="7"/>
      <c r="F178" s="16"/>
    </row>
    <row r="179" spans="1:6" ht="15.75" customHeight="1" hidden="1">
      <c r="A179" s="13"/>
      <c r="B179" s="71" t="s">
        <v>69</v>
      </c>
      <c r="C179" s="25"/>
      <c r="D179" s="7"/>
      <c r="E179" s="7"/>
      <c r="F179" s="16"/>
    </row>
    <row r="180" spans="1:6" s="1" customFormat="1" ht="14.25" hidden="1">
      <c r="A180" s="14"/>
      <c r="B180" s="70" t="s">
        <v>59</v>
      </c>
      <c r="C180" s="21"/>
      <c r="D180" s="8">
        <f>SUM(D181:D182)</f>
        <v>0</v>
      </c>
      <c r="E180" s="8">
        <f>SUM(E181:E182)</f>
        <v>0</v>
      </c>
      <c r="F180" s="15"/>
    </row>
    <row r="181" spans="1:6" s="1" customFormat="1" ht="15" hidden="1">
      <c r="A181" s="14"/>
      <c r="B181" s="71" t="s">
        <v>110</v>
      </c>
      <c r="C181" s="25"/>
      <c r="D181" s="9"/>
      <c r="E181" s="9"/>
      <c r="F181" s="15"/>
    </row>
    <row r="182" spans="1:6" s="1" customFormat="1" ht="15" hidden="1">
      <c r="A182" s="14"/>
      <c r="B182" s="71" t="s">
        <v>111</v>
      </c>
      <c r="C182" s="25"/>
      <c r="D182" s="9"/>
      <c r="E182" s="9"/>
      <c r="F182" s="15"/>
    </row>
    <row r="183" spans="1:6" ht="15" hidden="1">
      <c r="A183" s="13"/>
      <c r="B183" s="71" t="s">
        <v>60</v>
      </c>
      <c r="C183" s="25"/>
      <c r="D183" s="7"/>
      <c r="E183" s="7"/>
      <c r="F183" s="16"/>
    </row>
    <row r="184" spans="1:6" ht="15" hidden="1">
      <c r="A184" s="13"/>
      <c r="B184" s="71" t="s">
        <v>91</v>
      </c>
      <c r="C184" s="25"/>
      <c r="D184" s="7"/>
      <c r="E184" s="7"/>
      <c r="F184" s="16"/>
    </row>
    <row r="185" spans="1:6" s="1" customFormat="1" ht="15.75" customHeight="1" hidden="1">
      <c r="A185" s="14"/>
      <c r="B185" s="70" t="s">
        <v>63</v>
      </c>
      <c r="C185" s="21"/>
      <c r="D185" s="8">
        <f>SUM(D186:D189)</f>
        <v>0</v>
      </c>
      <c r="E185" s="8">
        <f>SUM(E186:E189)</f>
        <v>0</v>
      </c>
      <c r="F185" s="15"/>
    </row>
    <row r="186" spans="1:6" ht="15" hidden="1">
      <c r="A186" s="14"/>
      <c r="B186" s="73" t="s">
        <v>81</v>
      </c>
      <c r="C186" s="27"/>
      <c r="D186" s="9"/>
      <c r="E186" s="9"/>
      <c r="F186" s="16"/>
    </row>
    <row r="187" spans="1:6" s="1" customFormat="1" ht="15" hidden="1">
      <c r="A187" s="14"/>
      <c r="B187" s="72" t="s">
        <v>113</v>
      </c>
      <c r="C187" s="26"/>
      <c r="D187" s="9"/>
      <c r="E187" s="9"/>
      <c r="F187" s="15"/>
    </row>
    <row r="188" spans="1:6" ht="15" hidden="1">
      <c r="A188" s="14"/>
      <c r="B188" s="70" t="s">
        <v>112</v>
      </c>
      <c r="C188" s="21"/>
      <c r="D188" s="9"/>
      <c r="E188" s="9"/>
      <c r="F188" s="16"/>
    </row>
    <row r="189" spans="1:6" ht="15.75" customHeight="1" hidden="1">
      <c r="A189" s="13"/>
      <c r="B189" s="72" t="s">
        <v>72</v>
      </c>
      <c r="C189" s="26"/>
      <c r="D189" s="9"/>
      <c r="E189" s="9"/>
      <c r="F189" s="16"/>
    </row>
    <row r="190" spans="1:6" ht="15" hidden="1">
      <c r="A190" s="13"/>
      <c r="B190" s="70" t="s">
        <v>77</v>
      </c>
      <c r="C190" s="21"/>
      <c r="D190" s="8">
        <f>D191</f>
        <v>0</v>
      </c>
      <c r="E190" s="8">
        <f>E191</f>
        <v>0</v>
      </c>
      <c r="F190" s="16"/>
    </row>
    <row r="191" spans="1:6" ht="15" hidden="1">
      <c r="A191" s="13"/>
      <c r="B191" s="72" t="s">
        <v>82</v>
      </c>
      <c r="C191" s="26"/>
      <c r="D191" s="7"/>
      <c r="E191" s="7"/>
      <c r="F191" s="16"/>
    </row>
    <row r="192" spans="1:6" s="1" customFormat="1" ht="19.5" customHeight="1">
      <c r="A192" s="108" t="s">
        <v>148</v>
      </c>
      <c r="B192" s="109"/>
      <c r="C192" s="110"/>
      <c r="D192" s="8">
        <f>D8+D32</f>
        <v>479946235.0239999</v>
      </c>
      <c r="E192" s="8">
        <f>E8+E32</f>
        <v>479946235.0239999</v>
      </c>
      <c r="F192" s="15"/>
    </row>
    <row r="193" spans="1:7" s="1" customFormat="1" ht="34.5" customHeight="1">
      <c r="A193" s="123" t="s">
        <v>190</v>
      </c>
      <c r="B193" s="123"/>
      <c r="C193" s="123"/>
      <c r="D193" s="123"/>
      <c r="E193" s="123"/>
      <c r="F193" s="124"/>
      <c r="G193" s="67"/>
    </row>
    <row r="194" spans="1:7" ht="21" customHeight="1">
      <c r="A194" s="69" t="s">
        <v>2</v>
      </c>
      <c r="B194" s="75" t="s">
        <v>152</v>
      </c>
      <c r="C194" s="69" t="s">
        <v>191</v>
      </c>
      <c r="D194" s="69" t="s">
        <v>154</v>
      </c>
      <c r="E194" s="69" t="s">
        <v>155</v>
      </c>
      <c r="F194" s="69" t="s">
        <v>156</v>
      </c>
      <c r="G194" s="68"/>
    </row>
    <row r="195" spans="1:7" ht="16.5">
      <c r="A195" s="35" t="s">
        <v>4</v>
      </c>
      <c r="B195" s="76" t="s">
        <v>158</v>
      </c>
      <c r="C195" s="90">
        <f>SUM(C207:C211)</f>
        <v>2682000</v>
      </c>
      <c r="D195" s="90">
        <f>SUM(D207:D211)</f>
        <v>341393000</v>
      </c>
      <c r="E195" s="90">
        <f>SUM(E207:E211)</f>
        <v>329573500</v>
      </c>
      <c r="F195" s="90">
        <f>SUM(F207:F211)</f>
        <v>14426500</v>
      </c>
      <c r="G195" s="68"/>
    </row>
    <row r="196" spans="1:7" ht="26.25" customHeight="1" hidden="1">
      <c r="A196" s="40">
        <v>1</v>
      </c>
      <c r="B196" s="77" t="s">
        <v>159</v>
      </c>
      <c r="C196" s="69"/>
      <c r="D196" s="90">
        <f>SUM(D208:D212)</f>
        <v>209189000</v>
      </c>
      <c r="E196" s="69"/>
      <c r="F196" s="69"/>
      <c r="G196" s="68"/>
    </row>
    <row r="197" spans="1:7" ht="16.5" hidden="1">
      <c r="A197" s="43">
        <v>2</v>
      </c>
      <c r="B197" s="78" t="s">
        <v>160</v>
      </c>
      <c r="C197" s="69"/>
      <c r="D197" s="90">
        <f>SUM(D209:D213)</f>
        <v>270629000</v>
      </c>
      <c r="E197" s="69"/>
      <c r="F197" s="69"/>
      <c r="G197" s="68"/>
    </row>
    <row r="198" spans="1:7" ht="16.5" hidden="1">
      <c r="A198" s="40">
        <v>3</v>
      </c>
      <c r="B198" s="77" t="s">
        <v>161</v>
      </c>
      <c r="C198" s="69"/>
      <c r="D198" s="90">
        <f>SUM(D210:D214)</f>
        <v>290669000</v>
      </c>
      <c r="E198" s="69"/>
      <c r="F198" s="69"/>
      <c r="G198" s="68"/>
    </row>
    <row r="199" spans="1:7" ht="16.5" hidden="1">
      <c r="A199" s="40">
        <v>4</v>
      </c>
      <c r="B199" s="78" t="s">
        <v>162</v>
      </c>
      <c r="C199" s="69"/>
      <c r="D199" s="90">
        <f>SUM(D211:D215)</f>
        <v>279945000</v>
      </c>
      <c r="E199" s="69"/>
      <c r="F199" s="69"/>
      <c r="G199" s="68"/>
    </row>
    <row r="200" spans="1:7" ht="16.5" hidden="1">
      <c r="A200" s="40">
        <v>5</v>
      </c>
      <c r="B200" s="77" t="s">
        <v>163</v>
      </c>
      <c r="C200" s="69"/>
      <c r="D200" s="90">
        <f>SUM(D212:D216)</f>
        <v>620393000</v>
      </c>
      <c r="E200" s="69"/>
      <c r="F200" s="69"/>
      <c r="G200" s="68"/>
    </row>
    <row r="201" spans="1:7" ht="16.5" hidden="1">
      <c r="A201" s="40">
        <v>6</v>
      </c>
      <c r="B201" s="77" t="s">
        <v>164</v>
      </c>
      <c r="C201" s="69"/>
      <c r="D201" s="90">
        <f>SUM(D213:D216)</f>
        <v>527393000</v>
      </c>
      <c r="E201" s="69"/>
      <c r="F201" s="69"/>
      <c r="G201" s="68"/>
    </row>
    <row r="202" spans="1:7" ht="16.5" hidden="1">
      <c r="A202" s="43">
        <v>7</v>
      </c>
      <c r="B202" s="77" t="s">
        <v>165</v>
      </c>
      <c r="C202" s="69"/>
      <c r="D202" s="90">
        <f>SUM(D214:D217)</f>
        <v>458273000</v>
      </c>
      <c r="E202" s="69"/>
      <c r="F202" s="69"/>
      <c r="G202" s="68"/>
    </row>
    <row r="203" spans="1:7" ht="16.5" hidden="1">
      <c r="A203" s="40">
        <v>8</v>
      </c>
      <c r="B203" s="77" t="s">
        <v>166</v>
      </c>
      <c r="C203" s="69"/>
      <c r="D203" s="90">
        <f>SUM(D215:D218)</f>
        <v>434393000</v>
      </c>
      <c r="E203" s="69"/>
      <c r="F203" s="69"/>
      <c r="G203" s="68"/>
    </row>
    <row r="204" spans="1:7" ht="16.5" hidden="1">
      <c r="A204" s="40">
        <v>9</v>
      </c>
      <c r="B204" s="78" t="s">
        <v>167</v>
      </c>
      <c r="C204" s="69"/>
      <c r="D204" s="90">
        <f>SUM(D216:D219)</f>
        <v>434393000</v>
      </c>
      <c r="E204" s="69"/>
      <c r="F204" s="69"/>
      <c r="G204" s="68"/>
    </row>
    <row r="205" spans="1:7" ht="16.5" hidden="1">
      <c r="A205" s="40">
        <v>10</v>
      </c>
      <c r="B205" s="79" t="s">
        <v>168</v>
      </c>
      <c r="C205" s="69"/>
      <c r="D205" s="90">
        <f>SUM(D217:D220)</f>
        <v>0</v>
      </c>
      <c r="E205" s="69"/>
      <c r="F205" s="69"/>
      <c r="G205" s="68"/>
    </row>
    <row r="206" spans="1:7" ht="16.5" hidden="1">
      <c r="A206" s="40">
        <v>11</v>
      </c>
      <c r="B206" s="79" t="s">
        <v>169</v>
      </c>
      <c r="C206" s="69"/>
      <c r="D206" s="90">
        <f>SUM(D217:D221)</f>
        <v>0</v>
      </c>
      <c r="E206" s="69"/>
      <c r="F206" s="69"/>
      <c r="G206" s="68"/>
    </row>
    <row r="207" spans="1:7" ht="16.5">
      <c r="A207" s="43">
        <v>1</v>
      </c>
      <c r="B207" s="77" t="s">
        <v>170</v>
      </c>
      <c r="C207" s="83"/>
      <c r="D207" s="83">
        <f>'[2]TỔNG HỢP THU'!$Y$23</f>
        <v>225204000</v>
      </c>
      <c r="E207" s="47">
        <v>225204000</v>
      </c>
      <c r="F207" s="47">
        <f>D207-E207</f>
        <v>0</v>
      </c>
      <c r="G207" s="68"/>
    </row>
    <row r="208" spans="1:7" ht="15.75">
      <c r="A208" s="40">
        <v>2</v>
      </c>
      <c r="B208" s="79" t="s">
        <v>171</v>
      </c>
      <c r="C208" s="94">
        <v>1517000</v>
      </c>
      <c r="D208" s="83">
        <f>'[2]TỔNG HỢP THU'!$AB$23</f>
        <v>7680000</v>
      </c>
      <c r="E208" s="47">
        <f>7000000+450000+1360000</f>
        <v>8810000</v>
      </c>
      <c r="F208" s="47">
        <f>C208+D208-E208</f>
        <v>387000</v>
      </c>
      <c r="G208" s="92" t="s">
        <v>195</v>
      </c>
    </row>
    <row r="209" spans="1:6" ht="15.75">
      <c r="A209" s="43">
        <v>3</v>
      </c>
      <c r="B209" s="79" t="s">
        <v>172</v>
      </c>
      <c r="C209" s="83">
        <v>810000</v>
      </c>
      <c r="D209" s="83">
        <f>'[2]TỔNG HỢP THU'!$Z$23</f>
        <v>3840000</v>
      </c>
      <c r="E209" s="47">
        <f>145*22000</f>
        <v>3190000</v>
      </c>
      <c r="F209" s="47">
        <f>C209+D209-E209</f>
        <v>1460000</v>
      </c>
    </row>
    <row r="210" spans="1:7" ht="15.75">
      <c r="A210" s="40">
        <v>4</v>
      </c>
      <c r="B210" s="79" t="s">
        <v>173</v>
      </c>
      <c r="C210" s="83">
        <v>280000</v>
      </c>
      <c r="D210" s="83">
        <f>'[2]TỔNG HỢP THU'!$AA$23</f>
        <v>10724000</v>
      </c>
      <c r="E210" s="47">
        <f>9450000+525000+1000000</f>
        <v>10975000</v>
      </c>
      <c r="F210" s="47">
        <f>C210+D210-E210</f>
        <v>29000</v>
      </c>
      <c r="G210" s="92" t="s">
        <v>193</v>
      </c>
    </row>
    <row r="211" spans="1:8" ht="16.5">
      <c r="A211" s="43">
        <v>5</v>
      </c>
      <c r="B211" s="79" t="s">
        <v>174</v>
      </c>
      <c r="C211" s="83">
        <f>19145000-14400000-4670000</f>
        <v>75000</v>
      </c>
      <c r="D211" s="83">
        <f>'[2]TỔNG HỢP THU'!$AC$23</f>
        <v>93945000</v>
      </c>
      <c r="E211" s="47">
        <f>14400000*5+9394500</f>
        <v>81394500</v>
      </c>
      <c r="F211" s="47">
        <f>D211-E211</f>
        <v>12550500</v>
      </c>
      <c r="G211" s="68"/>
      <c r="H211" s="5"/>
    </row>
    <row r="212" spans="1:8" ht="16.5">
      <c r="A212" s="51" t="s">
        <v>10</v>
      </c>
      <c r="B212" s="80" t="s">
        <v>176</v>
      </c>
      <c r="C212" s="91">
        <f>C213+C214+C215</f>
        <v>0</v>
      </c>
      <c r="D212" s="91">
        <f>D213+D214+D215</f>
        <v>93000000</v>
      </c>
      <c r="E212" s="91">
        <f>E213+E214+E215</f>
        <v>93000000</v>
      </c>
      <c r="F212" s="91">
        <f>F213+F214+F215</f>
        <v>0</v>
      </c>
      <c r="G212" s="68"/>
      <c r="H212" s="93">
        <f>D211*20%</f>
        <v>18789000</v>
      </c>
    </row>
    <row r="213" spans="1:8" ht="16.5">
      <c r="A213" s="43">
        <v>1</v>
      </c>
      <c r="B213" s="78" t="s">
        <v>177</v>
      </c>
      <c r="C213" s="83"/>
      <c r="D213" s="83">
        <f>'[2]TỔNG HỢP THU'!$X$23</f>
        <v>69120000</v>
      </c>
      <c r="E213" s="83">
        <f>'[2]TỔNG HỢP THU'!$X$23</f>
        <v>69120000</v>
      </c>
      <c r="F213" s="47">
        <f>D213-E213</f>
        <v>0</v>
      </c>
      <c r="G213" s="68"/>
      <c r="H213">
        <f>H212/2</f>
        <v>9394500</v>
      </c>
    </row>
    <row r="214" spans="1:7" ht="16.5">
      <c r="A214" s="43">
        <v>2</v>
      </c>
      <c r="B214" s="78" t="s">
        <v>192</v>
      </c>
      <c r="C214" s="9"/>
      <c r="D214" s="9">
        <f>'[2]TỔNG HỢP THU'!$W$23</f>
        <v>23880000</v>
      </c>
      <c r="E214" s="9">
        <f>'[2]TỔNG HỢP THU'!$W$23</f>
        <v>23880000</v>
      </c>
      <c r="F214" s="47">
        <f>D214-E214</f>
        <v>0</v>
      </c>
      <c r="G214" s="68"/>
    </row>
    <row r="215" spans="1:7" ht="16.5">
      <c r="A215" s="43">
        <v>3</v>
      </c>
      <c r="B215" s="81" t="s">
        <v>179</v>
      </c>
      <c r="C215" s="42"/>
      <c r="D215" s="42"/>
      <c r="E215" s="47"/>
      <c r="F215" s="47">
        <f>D215-E215</f>
        <v>0</v>
      </c>
      <c r="G215" s="68"/>
    </row>
    <row r="216" spans="1:7" s="1" customFormat="1" ht="16.5">
      <c r="A216" s="122" t="s">
        <v>148</v>
      </c>
      <c r="B216" s="122"/>
      <c r="C216" s="8">
        <f>C195+C212</f>
        <v>2682000</v>
      </c>
      <c r="D216" s="8">
        <f>D195+D212</f>
        <v>434393000</v>
      </c>
      <c r="E216" s="8">
        <f>E195+E212</f>
        <v>422573500</v>
      </c>
      <c r="F216" s="8">
        <f>F195+F212</f>
        <v>14426500</v>
      </c>
      <c r="G216" s="68"/>
    </row>
    <row r="217" spans="1:8" ht="15">
      <c r="A217" s="111"/>
      <c r="B217" s="111"/>
      <c r="C217" s="22"/>
      <c r="D217" s="112" t="s">
        <v>145</v>
      </c>
      <c r="E217" s="112"/>
      <c r="F217" s="112"/>
      <c r="H217" s="5" t="s">
        <v>196</v>
      </c>
    </row>
    <row r="218" spans="1:10" ht="15">
      <c r="A218" s="105" t="s">
        <v>149</v>
      </c>
      <c r="B218" s="105"/>
      <c r="C218" s="2"/>
      <c r="D218" s="105" t="s">
        <v>24</v>
      </c>
      <c r="E218" s="105"/>
      <c r="F218" s="105"/>
      <c r="J218" s="5" t="s">
        <v>194</v>
      </c>
    </row>
    <row r="219" ht="15">
      <c r="I219" s="5" t="s">
        <v>197</v>
      </c>
    </row>
    <row r="223" spans="1:7" s="1" customFormat="1" ht="15">
      <c r="A223"/>
      <c r="B223" s="3"/>
      <c r="C223" s="3"/>
      <c r="D223" s="4"/>
      <c r="E223" s="4"/>
      <c r="F223"/>
      <c r="G223"/>
    </row>
    <row r="225" spans="1:7" ht="15">
      <c r="A225" s="105" t="s">
        <v>132</v>
      </c>
      <c r="B225" s="105"/>
      <c r="C225" s="2"/>
      <c r="D225" s="99" t="s">
        <v>94</v>
      </c>
      <c r="E225" s="99"/>
      <c r="F225" s="99"/>
      <c r="G225" s="1"/>
    </row>
    <row r="226" spans="1:3" ht="15">
      <c r="A226" s="24"/>
      <c r="B226" s="24"/>
      <c r="C226" s="24"/>
    </row>
  </sheetData>
  <sheetProtection/>
  <mergeCells count="139">
    <mergeCell ref="A3:E3"/>
    <mergeCell ref="A4:E4"/>
    <mergeCell ref="A5:E5"/>
    <mergeCell ref="A217:B217"/>
    <mergeCell ref="A218:B218"/>
    <mergeCell ref="B16:C16"/>
    <mergeCell ref="B85:C85"/>
    <mergeCell ref="B81:C81"/>
    <mergeCell ref="B17:C17"/>
    <mergeCell ref="B18:C18"/>
    <mergeCell ref="A225:B225"/>
    <mergeCell ref="A193:F193"/>
    <mergeCell ref="B8:C8"/>
    <mergeCell ref="B9:C9"/>
    <mergeCell ref="B10:C10"/>
    <mergeCell ref="B11:C11"/>
    <mergeCell ref="B12:C12"/>
    <mergeCell ref="B13:C13"/>
    <mergeCell ref="B14:C14"/>
    <mergeCell ref="B15:C15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2:C82"/>
    <mergeCell ref="B83:C83"/>
    <mergeCell ref="B84:C84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D225:F225"/>
    <mergeCell ref="B134:C134"/>
    <mergeCell ref="B7:C7"/>
    <mergeCell ref="A192:C192"/>
    <mergeCell ref="A216:B216"/>
    <mergeCell ref="D217:F217"/>
    <mergeCell ref="D218:F218"/>
    <mergeCell ref="B128:C128"/>
    <mergeCell ref="B129:C129"/>
    <mergeCell ref="B130:C130"/>
  </mergeCells>
  <printOptions/>
  <pageMargins left="0.5118110236220472" right="0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TAICHINH</dc:creator>
  <cp:keywords/>
  <dc:description/>
  <cp:lastModifiedBy>CMC</cp:lastModifiedBy>
  <cp:lastPrinted>2016-11-04T08:40:21Z</cp:lastPrinted>
  <dcterms:created xsi:type="dcterms:W3CDTF">2007-11-07T04:36:14Z</dcterms:created>
  <dcterms:modified xsi:type="dcterms:W3CDTF">2016-12-09T00:44:50Z</dcterms:modified>
  <cp:category/>
  <cp:version/>
  <cp:contentType/>
  <cp:contentStatus/>
</cp:coreProperties>
</file>